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bookViews>
    <workbookView xWindow="0" yWindow="465" windowWidth="28035" windowHeight="13740" activeTab="2"/>
  </bookViews>
  <sheets>
    <sheet name="Sheet1" sheetId="1" r:id="rId1"/>
    <sheet name="Simple1" sheetId="2" r:id="rId2"/>
    <sheet name="Together" sheetId="3" r:id="rId3"/>
  </sheets>
  <functionGroups builtInGroupCount="17"/>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5" i="2" l="1"/>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34" i="2"/>
  <c r="S27" i="2"/>
  <c r="P27" i="2"/>
  <c r="M27" i="2"/>
  <c r="J27" i="2"/>
  <c r="F27" i="2"/>
  <c r="M57" i="1" l="1"/>
  <c r="B69" i="1" s="1"/>
  <c r="G5" i="3"/>
  <c r="G6" i="3" s="1"/>
  <c r="B10" i="3" s="1"/>
  <c r="B11" i="3" l="1"/>
  <c r="B12" i="3" s="1"/>
  <c r="C9" i="3" s="1"/>
  <c r="C69" i="1"/>
  <c r="E69" i="1"/>
  <c r="U69" i="1"/>
  <c r="Z69" i="1"/>
  <c r="AA69" i="1"/>
  <c r="AB69" i="1"/>
  <c r="AC69" i="1"/>
  <c r="AE69" i="1"/>
  <c r="AT69" i="1"/>
  <c r="AU69" i="1"/>
  <c r="AV69" i="1"/>
  <c r="AW69" i="1"/>
  <c r="AX69" i="1"/>
  <c r="BE69" i="1"/>
  <c r="BG68" i="1"/>
  <c r="BB68" i="1"/>
  <c r="AV68" i="1"/>
  <c r="AP68" i="1"/>
  <c r="AO68" i="1"/>
  <c r="AJ68" i="1"/>
  <c r="AI68" i="1"/>
  <c r="AB68" i="1"/>
  <c r="AA68" i="1"/>
  <c r="V68" i="1"/>
  <c r="U68" i="1"/>
  <c r="R68" i="1"/>
  <c r="P68" i="1"/>
  <c r="J68" i="1"/>
  <c r="I68" i="1"/>
  <c r="D68" i="1"/>
  <c r="C35" i="1"/>
  <c r="D38" i="1" s="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39" i="1"/>
  <c r="BI38" i="1"/>
  <c r="C38" i="1"/>
  <c r="K38" i="1"/>
  <c r="L38" i="1"/>
  <c r="N38" i="1"/>
  <c r="O38" i="1"/>
  <c r="P38" i="1"/>
  <c r="P40" i="1" s="1"/>
  <c r="R38" i="1"/>
  <c r="R40" i="1" s="1"/>
  <c r="S38" i="1"/>
  <c r="S40" i="1" s="1"/>
  <c r="Y38" i="1"/>
  <c r="Y40" i="1" s="1"/>
  <c r="AA38" i="1"/>
  <c r="AB38" i="1"/>
  <c r="AC38" i="1"/>
  <c r="AE38" i="1"/>
  <c r="AF38" i="1"/>
  <c r="AF40" i="1" s="1"/>
  <c r="AG38" i="1"/>
  <c r="AG40" i="1" s="1"/>
  <c r="AI38" i="1"/>
  <c r="AP38" i="1"/>
  <c r="AR38" i="1"/>
  <c r="AS38" i="1"/>
  <c r="AT38" i="1"/>
  <c r="AV38" i="1"/>
  <c r="AW38" i="1"/>
  <c r="AW40" i="1" s="1"/>
  <c r="AX38" i="1"/>
  <c r="BA38" i="1"/>
  <c r="BE38" i="1"/>
  <c r="BF38" i="1"/>
  <c r="BH38" i="1"/>
  <c r="B38"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B25" i="1"/>
  <c r="C7" i="1"/>
  <c r="C8" i="1" s="1"/>
  <c r="B40" i="1" l="1"/>
  <c r="AT40" i="1"/>
  <c r="AS40" i="1"/>
  <c r="N40" i="1"/>
  <c r="AX68" i="1"/>
  <c r="AO38" i="1"/>
  <c r="J38" i="1"/>
  <c r="J40" i="1" s="1"/>
  <c r="C68" i="1"/>
  <c r="C70" i="1" s="1"/>
  <c r="BA68" i="1"/>
  <c r="BI40" i="1"/>
  <c r="AV40" i="1"/>
  <c r="AI40" i="1"/>
  <c r="E68" i="1"/>
  <c r="E70" i="1" s="1"/>
  <c r="K68" i="1"/>
  <c r="S68" i="1"/>
  <c r="Y68" i="1"/>
  <c r="AF68" i="1"/>
  <c r="AK68" i="1"/>
  <c r="AQ68" i="1"/>
  <c r="AY68" i="1"/>
  <c r="BE68" i="1"/>
  <c r="BG38" i="1"/>
  <c r="AY38" i="1"/>
  <c r="AY40" i="1" s="1"/>
  <c r="AU38" i="1"/>
  <c r="AU40" i="1" s="1"/>
  <c r="AQ38" i="1"/>
  <c r="AH38" i="1"/>
  <c r="AH40" i="1" s="1"/>
  <c r="AD38" i="1"/>
  <c r="AD40" i="1" s="1"/>
  <c r="Z38" i="1"/>
  <c r="Q38" i="1"/>
  <c r="Q40" i="1" s="1"/>
  <c r="M38" i="1"/>
  <c r="M40" i="1" s="1"/>
  <c r="I38" i="1"/>
  <c r="I40" i="1" s="1"/>
  <c r="B68" i="1"/>
  <c r="B70" i="1" s="1"/>
  <c r="F68" i="1"/>
  <c r="L68" i="1"/>
  <c r="T68" i="1"/>
  <c r="Z68" i="1"/>
  <c r="Z70" i="1" s="1"/>
  <c r="AH68" i="1"/>
  <c r="AL68" i="1"/>
  <c r="AR68" i="1"/>
  <c r="AZ68" i="1"/>
  <c r="BF68" i="1"/>
  <c r="AV70" i="1"/>
  <c r="B11" i="1"/>
  <c r="E8" i="1"/>
  <c r="AB40" i="1"/>
  <c r="AA40" i="1"/>
  <c r="Z40" i="1"/>
  <c r="AX70" i="1"/>
  <c r="G68" i="1"/>
  <c r="W68" i="1"/>
  <c r="AM68" i="1"/>
  <c r="BC68" i="1"/>
  <c r="AS69" i="1"/>
  <c r="R69" i="1"/>
  <c r="R70" i="1" s="1"/>
  <c r="H68" i="1"/>
  <c r="X68" i="1"/>
  <c r="AN68" i="1"/>
  <c r="BD68" i="1"/>
  <c r="AR69" i="1"/>
  <c r="Q69" i="1"/>
  <c r="AQ69" i="1"/>
  <c r="AQ70" i="1" s="1"/>
  <c r="P69" i="1"/>
  <c r="P70" i="1" s="1"/>
  <c r="AR40" i="1"/>
  <c r="O40" i="1"/>
  <c r="AP69" i="1"/>
  <c r="O69" i="1"/>
  <c r="AO69" i="1"/>
  <c r="AO70" i="1" s="1"/>
  <c r="N69" i="1"/>
  <c r="B87" i="1"/>
  <c r="B88" i="1" s="1"/>
  <c r="AO40" i="1"/>
  <c r="AK69" i="1"/>
  <c r="AK70" i="1" s="1"/>
  <c r="M69" i="1"/>
  <c r="AQ40" i="1"/>
  <c r="BG40" i="1"/>
  <c r="BF40" i="1"/>
  <c r="L40" i="1"/>
  <c r="BE40" i="1"/>
  <c r="K40" i="1"/>
  <c r="BA40" i="1"/>
  <c r="AE40" i="1"/>
  <c r="D40" i="1"/>
  <c r="M68" i="1"/>
  <c r="AC68" i="1"/>
  <c r="AC70" i="1" s="1"/>
  <c r="AS68" i="1"/>
  <c r="BH69" i="1"/>
  <c r="AH69" i="1"/>
  <c r="L69" i="1"/>
  <c r="L70" i="1" s="1"/>
  <c r="N68" i="1"/>
  <c r="AD68" i="1"/>
  <c r="AT68" i="1"/>
  <c r="AT70" i="1" s="1"/>
  <c r="BG69" i="1"/>
  <c r="BG70" i="1" s="1"/>
  <c r="AG69" i="1"/>
  <c r="K69" i="1"/>
  <c r="K70" i="1" s="1"/>
  <c r="AP40" i="1"/>
  <c r="BH40" i="1"/>
  <c r="AX40" i="1"/>
  <c r="AC40" i="1"/>
  <c r="C40" i="1"/>
  <c r="O68" i="1"/>
  <c r="AE68" i="1"/>
  <c r="AU68" i="1"/>
  <c r="AU70" i="1" s="1"/>
  <c r="BF69" i="1"/>
  <c r="BF70" i="1" s="1"/>
  <c r="AF69" i="1"/>
  <c r="J69" i="1"/>
  <c r="J70" i="1" s="1"/>
  <c r="AE70" i="1"/>
  <c r="Q68" i="1"/>
  <c r="AG68" i="1"/>
  <c r="AW68" i="1"/>
  <c r="AW70" i="1" s="1"/>
  <c r="BA69" i="1"/>
  <c r="AD69" i="1"/>
  <c r="BH68" i="1"/>
  <c r="Y69" i="1"/>
  <c r="I69" i="1"/>
  <c r="I70" i="1" s="1"/>
  <c r="U70" i="1"/>
  <c r="BD69" i="1"/>
  <c r="AN69" i="1"/>
  <c r="AN70" i="1" s="1"/>
  <c r="X69" i="1"/>
  <c r="X70" i="1" s="1"/>
  <c r="H69" i="1"/>
  <c r="BC69" i="1"/>
  <c r="AM69" i="1"/>
  <c r="W69" i="1"/>
  <c r="G69" i="1"/>
  <c r="BB69" i="1"/>
  <c r="BB70" i="1" s="1"/>
  <c r="AL69" i="1"/>
  <c r="V69" i="1"/>
  <c r="V70" i="1" s="1"/>
  <c r="F69" i="1"/>
  <c r="F70" i="1" s="1"/>
  <c r="AZ69" i="1"/>
  <c r="AJ69" i="1"/>
  <c r="AJ70" i="1" s="1"/>
  <c r="T69" i="1"/>
  <c r="D69" i="1"/>
  <c r="D70" i="1" s="1"/>
  <c r="AY69" i="1"/>
  <c r="AY70" i="1" s="1"/>
  <c r="AI69" i="1"/>
  <c r="AI70" i="1" s="1"/>
  <c r="S69" i="1"/>
  <c r="AB70" i="1"/>
  <c r="AR70" i="1"/>
  <c r="BH70" i="1"/>
  <c r="BE70" i="1"/>
  <c r="AP70" i="1"/>
  <c r="AA70" i="1"/>
  <c r="BD38" i="1"/>
  <c r="BD40" i="1" s="1"/>
  <c r="H38" i="1"/>
  <c r="H40" i="1" s="1"/>
  <c r="X38" i="1"/>
  <c r="X40" i="1" s="1"/>
  <c r="BC38" i="1"/>
  <c r="BC40" i="1" s="1"/>
  <c r="AM38" i="1"/>
  <c r="AM40" i="1" s="1"/>
  <c r="W38" i="1"/>
  <c r="W40" i="1" s="1"/>
  <c r="G38" i="1"/>
  <c r="G40" i="1" s="1"/>
  <c r="AN38" i="1"/>
  <c r="AN40" i="1" s="1"/>
  <c r="BB38" i="1"/>
  <c r="BB40" i="1" s="1"/>
  <c r="AL38" i="1"/>
  <c r="AL40" i="1" s="1"/>
  <c r="V38" i="1"/>
  <c r="V40" i="1" s="1"/>
  <c r="F38" i="1"/>
  <c r="F40" i="1" s="1"/>
  <c r="AK38" i="1"/>
  <c r="AK40" i="1" s="1"/>
  <c r="U38" i="1"/>
  <c r="U40" i="1" s="1"/>
  <c r="E38" i="1"/>
  <c r="E40" i="1" s="1"/>
  <c r="AZ38" i="1"/>
  <c r="AZ40" i="1" s="1"/>
  <c r="AJ38" i="1"/>
  <c r="AJ40" i="1" s="1"/>
  <c r="T38" i="1"/>
  <c r="T40" i="1" s="1"/>
  <c r="BD70" i="1" l="1"/>
  <c r="O70" i="1"/>
  <c r="AZ70" i="1"/>
  <c r="AL70" i="1"/>
  <c r="BA70" i="1"/>
  <c r="Y70" i="1"/>
  <c r="AS70" i="1"/>
  <c r="S70" i="1"/>
  <c r="T70" i="1"/>
  <c r="AF70" i="1"/>
  <c r="AH70" i="1"/>
  <c r="N70" i="1"/>
  <c r="M70" i="1"/>
  <c r="BC70" i="1"/>
  <c r="H70" i="1"/>
  <c r="AM70" i="1"/>
  <c r="W70" i="1"/>
  <c r="Q70" i="1"/>
  <c r="AG70" i="1"/>
  <c r="B89" i="1"/>
  <c r="B90" i="1" s="1"/>
  <c r="G70" i="1"/>
  <c r="AD70" i="1"/>
  <c r="B12" i="1"/>
  <c r="C13" i="1" s="1"/>
  <c r="B17" i="1" s="1"/>
  <c r="B41" i="1"/>
  <c r="G43" i="1" s="1"/>
  <c r="G44" i="1" s="1"/>
  <c r="B71" i="1" l="1"/>
  <c r="AF24" i="1"/>
  <c r="AF26" i="1" s="1"/>
  <c r="Q24" i="1"/>
  <c r="Q26" i="1" s="1"/>
  <c r="N24" i="1"/>
  <c r="N26" i="1" s="1"/>
  <c r="R24" i="1"/>
  <c r="R26" i="1" s="1"/>
  <c r="AH24" i="1"/>
  <c r="AH26" i="1" s="1"/>
  <c r="C24" i="1"/>
  <c r="C26" i="1" s="1"/>
  <c r="S24" i="1"/>
  <c r="S26" i="1" s="1"/>
  <c r="AI24" i="1"/>
  <c r="AI26" i="1" s="1"/>
  <c r="D24" i="1"/>
  <c r="D26" i="1" s="1"/>
  <c r="T24" i="1"/>
  <c r="T26" i="1" s="1"/>
  <c r="E24" i="1"/>
  <c r="E26" i="1" s="1"/>
  <c r="AK24" i="1"/>
  <c r="AK26" i="1" s="1"/>
  <c r="F24" i="1"/>
  <c r="F26" i="1" s="1"/>
  <c r="AL24" i="1"/>
  <c r="AL26" i="1" s="1"/>
  <c r="G24" i="1"/>
  <c r="G26" i="1" s="1"/>
  <c r="AM24" i="1"/>
  <c r="AM26" i="1" s="1"/>
  <c r="B24" i="1"/>
  <c r="B26" i="1" s="1"/>
  <c r="K24" i="1"/>
  <c r="K26" i="1" s="1"/>
  <c r="AC24" i="1"/>
  <c r="AC26" i="1" s="1"/>
  <c r="H24" i="1"/>
  <c r="H26" i="1" s="1"/>
  <c r="Y24" i="1"/>
  <c r="Y26" i="1" s="1"/>
  <c r="L24" i="1"/>
  <c r="L26" i="1" s="1"/>
  <c r="AJ24" i="1"/>
  <c r="AJ26" i="1" s="1"/>
  <c r="U24" i="1"/>
  <c r="U26" i="1" s="1"/>
  <c r="V24" i="1"/>
  <c r="V26" i="1" s="1"/>
  <c r="W24" i="1"/>
  <c r="W26" i="1" s="1"/>
  <c r="X24" i="1"/>
  <c r="X26" i="1" s="1"/>
  <c r="AN24" i="1"/>
  <c r="AN26" i="1" s="1"/>
  <c r="I24" i="1"/>
  <c r="I26" i="1" s="1"/>
  <c r="AO24" i="1"/>
  <c r="AO26" i="1" s="1"/>
  <c r="J24" i="1"/>
  <c r="J26" i="1" s="1"/>
  <c r="Z24" i="1"/>
  <c r="Z26" i="1" s="1"/>
  <c r="AA24" i="1"/>
  <c r="AA26" i="1" s="1"/>
  <c r="AB24" i="1"/>
  <c r="AB26" i="1" s="1"/>
  <c r="M24" i="1"/>
  <c r="M26" i="1" s="1"/>
  <c r="AD24" i="1"/>
  <c r="AD26" i="1" s="1"/>
  <c r="E80" i="1"/>
  <c r="O24" i="1"/>
  <c r="O26" i="1" s="1"/>
  <c r="AE24" i="1"/>
  <c r="AE26" i="1" s="1"/>
  <c r="P24" i="1"/>
  <c r="P26" i="1" s="1"/>
  <c r="AG24" i="1"/>
  <c r="AG26" i="1" s="1"/>
  <c r="B91" i="1"/>
  <c r="X43" i="1"/>
  <c r="X44" i="1" s="1"/>
  <c r="T43" i="1"/>
  <c r="T44" i="1" s="1"/>
  <c r="BC43" i="1"/>
  <c r="BC44" i="1" s="1"/>
  <c r="V43" i="1"/>
  <c r="V44" i="1" s="1"/>
  <c r="F43" i="1"/>
  <c r="F44" i="1" s="1"/>
  <c r="W43" i="1"/>
  <c r="W44" i="1" s="1"/>
  <c r="AK43" i="1"/>
  <c r="AK44" i="1" s="1"/>
  <c r="U43" i="1"/>
  <c r="U44" i="1" s="1"/>
  <c r="AM43" i="1"/>
  <c r="AM44" i="1" s="1"/>
  <c r="AU43" i="1"/>
  <c r="AU44" i="1" s="1"/>
  <c r="BI43" i="1"/>
  <c r="BI44" i="1" s="1"/>
  <c r="AW43" i="1"/>
  <c r="AW44" i="1" s="1"/>
  <c r="M43" i="1"/>
  <c r="M44" i="1" s="1"/>
  <c r="AD43" i="1"/>
  <c r="AD44" i="1" s="1"/>
  <c r="K43" i="1"/>
  <c r="K44" i="1" s="1"/>
  <c r="AB43" i="1"/>
  <c r="AB44" i="1" s="1"/>
  <c r="AT43" i="1"/>
  <c r="AT44" i="1" s="1"/>
  <c r="AE43" i="1"/>
  <c r="AE44" i="1" s="1"/>
  <c r="B43" i="1"/>
  <c r="I43" i="1"/>
  <c r="I44" i="1" s="1"/>
  <c r="BH43" i="1"/>
  <c r="BH44" i="1" s="1"/>
  <c r="J43" i="1"/>
  <c r="J44" i="1" s="1"/>
  <c r="L43" i="1"/>
  <c r="L44" i="1" s="1"/>
  <c r="N43" i="1"/>
  <c r="N44" i="1" s="1"/>
  <c r="O43" i="1"/>
  <c r="O44" i="1" s="1"/>
  <c r="AG43" i="1"/>
  <c r="AG44" i="1" s="1"/>
  <c r="AQ43" i="1"/>
  <c r="AQ44" i="1" s="1"/>
  <c r="S43" i="1"/>
  <c r="S44" i="1" s="1"/>
  <c r="AR43" i="1"/>
  <c r="AR44" i="1" s="1"/>
  <c r="BA43" i="1"/>
  <c r="BA44" i="1" s="1"/>
  <c r="AO43" i="1"/>
  <c r="AO44" i="1" s="1"/>
  <c r="AP43" i="1"/>
  <c r="AP44" i="1" s="1"/>
  <c r="AI43" i="1"/>
  <c r="AI44" i="1" s="1"/>
  <c r="BG43" i="1"/>
  <c r="BG44" i="1" s="1"/>
  <c r="AX43" i="1"/>
  <c r="AX44" i="1" s="1"/>
  <c r="C43" i="1"/>
  <c r="C44" i="1" s="1"/>
  <c r="Y43" i="1"/>
  <c r="Y44" i="1" s="1"/>
  <c r="BF43" i="1"/>
  <c r="BF44" i="1" s="1"/>
  <c r="D43" i="1"/>
  <c r="D44" i="1" s="1"/>
  <c r="AF43" i="1"/>
  <c r="AF44" i="1" s="1"/>
  <c r="Z43" i="1"/>
  <c r="Z44" i="1" s="1"/>
  <c r="P43" i="1"/>
  <c r="P44" i="1" s="1"/>
  <c r="BE43" i="1"/>
  <c r="BE44" i="1" s="1"/>
  <c r="AY43" i="1"/>
  <c r="AY44" i="1" s="1"/>
  <c r="AS43" i="1"/>
  <c r="AS44" i="1" s="1"/>
  <c r="Q43" i="1"/>
  <c r="Q44" i="1" s="1"/>
  <c r="AH43" i="1"/>
  <c r="AH44" i="1" s="1"/>
  <c r="AC43" i="1"/>
  <c r="AC44" i="1" s="1"/>
  <c r="AA43" i="1"/>
  <c r="AA44" i="1" s="1"/>
  <c r="R43" i="1"/>
  <c r="R44" i="1" s="1"/>
  <c r="AV43" i="1"/>
  <c r="AV44" i="1" s="1"/>
  <c r="AJ43" i="1"/>
  <c r="AJ44" i="1" s="1"/>
  <c r="AL43" i="1"/>
  <c r="AL44" i="1" s="1"/>
  <c r="AZ43" i="1"/>
  <c r="AZ44" i="1" s="1"/>
  <c r="AN43" i="1"/>
  <c r="AN44" i="1" s="1"/>
  <c r="E43" i="1"/>
  <c r="E44" i="1" s="1"/>
  <c r="BB43" i="1"/>
  <c r="BB44" i="1" s="1"/>
  <c r="BD43" i="1"/>
  <c r="BD44" i="1" s="1"/>
  <c r="H43" i="1"/>
  <c r="H44" i="1" s="1"/>
  <c r="B27" i="1" l="1"/>
  <c r="F28" i="1" s="1"/>
  <c r="F29" i="1" s="1"/>
  <c r="Y28" i="1"/>
  <c r="Y29" i="1" s="1"/>
  <c r="AH28" i="1"/>
  <c r="AH29" i="1" s="1"/>
  <c r="J28" i="1"/>
  <c r="J29" i="1" s="1"/>
  <c r="AD28" i="1"/>
  <c r="AD29" i="1" s="1"/>
  <c r="H28" i="1"/>
  <c r="H29" i="1" s="1"/>
  <c r="B44" i="1"/>
  <c r="B45" i="1" s="1"/>
  <c r="BM43" i="1"/>
  <c r="AE28" i="1" l="1"/>
  <c r="AE29" i="1" s="1"/>
  <c r="AI28" i="1"/>
  <c r="AI29" i="1" s="1"/>
  <c r="AB28" i="1"/>
  <c r="AB29" i="1" s="1"/>
  <c r="C28" i="1"/>
  <c r="C29" i="1" s="1"/>
  <c r="AM28" i="1"/>
  <c r="AM29" i="1" s="1"/>
  <c r="Z28" i="1"/>
  <c r="Z29" i="1" s="1"/>
  <c r="M28" i="1"/>
  <c r="M29" i="1" s="1"/>
  <c r="AL28" i="1"/>
  <c r="AL29" i="1" s="1"/>
  <c r="U28" i="1"/>
  <c r="U29" i="1" s="1"/>
  <c r="AF28" i="1"/>
  <c r="AF29" i="1" s="1"/>
  <c r="AG28" i="1"/>
  <c r="AG29" i="1" s="1"/>
  <c r="K28" i="1"/>
  <c r="K29" i="1" s="1"/>
  <c r="W28" i="1"/>
  <c r="W29" i="1" s="1"/>
  <c r="D28" i="1"/>
  <c r="D29" i="1" s="1"/>
  <c r="N28" i="1"/>
  <c r="N29" i="1" s="1"/>
  <c r="T28" i="1"/>
  <c r="T29" i="1" s="1"/>
  <c r="I28" i="1"/>
  <c r="I29" i="1" s="1"/>
  <c r="E28" i="1"/>
  <c r="E29" i="1" s="1"/>
  <c r="R28" i="1"/>
  <c r="R29" i="1" s="1"/>
  <c r="X28" i="1"/>
  <c r="X29" i="1" s="1"/>
  <c r="P28" i="1"/>
  <c r="P29" i="1" s="1"/>
  <c r="V28" i="1"/>
  <c r="V29" i="1" s="1"/>
  <c r="AO28" i="1"/>
  <c r="AO29" i="1" s="1"/>
  <c r="B28" i="1"/>
  <c r="L28" i="1"/>
  <c r="L29" i="1" s="1"/>
  <c r="AK28" i="1"/>
  <c r="AK29" i="1" s="1"/>
  <c r="AA28" i="1"/>
  <c r="AA29" i="1" s="1"/>
  <c r="O28" i="1"/>
  <c r="O29" i="1" s="1"/>
  <c r="AN28" i="1"/>
  <c r="AN29" i="1" s="1"/>
  <c r="AC28" i="1"/>
  <c r="AC29" i="1" s="1"/>
  <c r="S28" i="1"/>
  <c r="S29" i="1" s="1"/>
  <c r="G28" i="1"/>
  <c r="G29" i="1" s="1"/>
  <c r="Q28" i="1"/>
  <c r="Q29" i="1" s="1"/>
  <c r="AJ28" i="1"/>
  <c r="AJ29" i="1" s="1"/>
  <c r="B29" i="1" l="1"/>
  <c r="B30" i="1" s="1"/>
  <c r="E51" i="1" s="1"/>
  <c r="AS28" i="1"/>
  <c r="B55" i="1" l="1"/>
  <c r="D60" i="1" s="1"/>
  <c r="E63" i="1" s="1"/>
  <c r="E52" i="1"/>
  <c r="E55" i="1" s="1"/>
  <c r="D61" i="1" s="1"/>
  <c r="E64" i="1" l="1"/>
  <c r="D73" i="1"/>
  <c r="C77" i="1" s="1"/>
  <c r="C83" i="1" s="1"/>
  <c r="C76" i="1"/>
  <c r="E53" i="1"/>
  <c r="C82" i="1" l="1"/>
  <c r="C84" i="1" s="1"/>
  <c r="C78" i="1"/>
</calcChain>
</file>

<file path=xl/sharedStrings.xml><?xml version="1.0" encoding="utf-8"?>
<sst xmlns="http://schemas.openxmlformats.org/spreadsheetml/2006/main" count="140" uniqueCount="122">
  <si>
    <t>Annuity Value:</t>
  </si>
  <si>
    <t>Bank annuity rate</t>
  </si>
  <si>
    <t>Payments per year:</t>
  </si>
  <si>
    <t>Payment:</t>
  </si>
  <si>
    <t xml:space="preserve"> continuously compounded</t>
  </si>
  <si>
    <t>To find the implied payment, we first convert the continuously-compounded rate to relevant frequency.</t>
  </si>
  <si>
    <t>Equiv. annual yield:</t>
  </si>
  <si>
    <t>Equi semi-annual yld:</t>
  </si>
  <si>
    <t xml:space="preserve">  Verify:</t>
  </si>
  <si>
    <t>Second we compute the 2 relevant perpetuity factors:</t>
  </si>
  <si>
    <t>Perp 1</t>
  </si>
  <si>
    <t>Perp 2</t>
  </si>
  <si>
    <t>Length in years:</t>
  </si>
  <si>
    <t>Annuity Factor:</t>
  </si>
  <si>
    <t>Third we have the annuity factor, so we divide the value of the annuity by this to get the periodic payment.</t>
  </si>
  <si>
    <t>Next we are going to duration-match this annuity, so we have to find its duration.</t>
  </si>
  <si>
    <t>To do this we have to lay out all future cash flows.</t>
  </si>
  <si>
    <t>Time:</t>
  </si>
  <si>
    <t>Cash Flow:</t>
  </si>
  <si>
    <t>We will assume that all flows are exactly 1/2 year apart.</t>
  </si>
  <si>
    <t>Disc Fctr:</t>
  </si>
  <si>
    <t>PV:</t>
  </si>
  <si>
    <t>Value:</t>
  </si>
  <si>
    <t xml:space="preserve">   (We verify that we computed the payments correctly since their PV equals the annuity's value.)</t>
  </si>
  <si>
    <t>Wt:</t>
  </si>
  <si>
    <t xml:space="preserve">  Verify that the weights sum to 1:</t>
  </si>
  <si>
    <t>Wt * D:</t>
  </si>
  <si>
    <t>D:</t>
  </si>
  <si>
    <t>Next we ascertain the portfolio that consists of the 30-year Bond and the 6-month bill, that has this duration.</t>
  </si>
  <si>
    <t>To do this we need the duration of the 30-year bond.  We will also assume that settlement date is isue date, and that cash flows are exactly 1/2 year apart.</t>
  </si>
  <si>
    <t>Bond coupon:</t>
  </si>
  <si>
    <t>Disct Fctr:</t>
  </si>
  <si>
    <t xml:space="preserve">  Verify that the wts sum to 1:</t>
  </si>
  <si>
    <t>The duration of the 6-month bill:</t>
  </si>
  <si>
    <t>Portfolio wts to match duration of annuity:</t>
  </si>
  <si>
    <t>weight in the bill:</t>
  </si>
  <si>
    <t xml:space="preserve">  weight in the bond:</t>
  </si>
  <si>
    <t>Verify:</t>
  </si>
  <si>
    <t>SO if we buy:</t>
  </si>
  <si>
    <t xml:space="preserve"> of the 6-month bills, and </t>
  </si>
  <si>
    <t xml:space="preserve"> of the bond, we will have a duration-matched portfolio to duration hedge the annuity</t>
  </si>
  <si>
    <t>We want to track the value of the asset and liability over time.  For example, suppose that in 6 months, the yield curve has shifted up by 30 basis points.</t>
  </si>
  <si>
    <t>We have to account for our position at that time</t>
  </si>
  <si>
    <t>Therefore we have to document the par value of the 2 securities in our portfolio.</t>
  </si>
  <si>
    <t>Par value of bill:</t>
  </si>
  <si>
    <t>Par value of bond:</t>
  </si>
  <si>
    <t>1. The bill will mature, so we will have cash worth:</t>
  </si>
  <si>
    <t xml:space="preserve"> in cash.</t>
  </si>
  <si>
    <t>2. The bond will pay a coupon,  and we will receive:</t>
  </si>
  <si>
    <t>3. The bond is now worth:</t>
  </si>
  <si>
    <t>So our position in the bond is worth:</t>
  </si>
  <si>
    <t>So our asset portfolio is now:</t>
  </si>
  <si>
    <t>Cash</t>
  </si>
  <si>
    <t>Bond:</t>
  </si>
  <si>
    <t>Total:</t>
  </si>
  <si>
    <t>We have to make a cash payment on the annuity:</t>
  </si>
  <si>
    <t>Leaving:</t>
  </si>
  <si>
    <t>Cash:</t>
  </si>
  <si>
    <t>And our liability is now worth:</t>
  </si>
  <si>
    <t>semi-ann yld:</t>
  </si>
  <si>
    <t xml:space="preserve">   perp 1</t>
  </si>
  <si>
    <t xml:space="preserve">   perp 2</t>
  </si>
  <si>
    <t>AF:</t>
  </si>
  <si>
    <t>A Monte Carlo analysis of this hedge will look at one scenario over the life of the annuity -- all 40 periods.</t>
  </si>
  <si>
    <t xml:space="preserve">  And it will do that many times, so that we have scenarios.</t>
  </si>
  <si>
    <t>In order to do this, we need programs that will compute all the above steps for us.</t>
  </si>
  <si>
    <t>The first program that we have is to compute the value of the bond in our stylized situations.</t>
  </si>
  <si>
    <t>The program will need the term in years, the coupon rate, and the level of the (flat) yield curve, as by assumption we will be on a coupon payment (or issue) date, and all payments will occur on exactly 1/2-year increments.</t>
  </si>
  <si>
    <t>VBA interfaces with Excel:</t>
  </si>
  <si>
    <t>Level of flat yield curve:</t>
  </si>
  <si>
    <t>Bond term in years</t>
  </si>
  <si>
    <t xml:space="preserve"> (continuously-compounded)</t>
  </si>
  <si>
    <t>Coupon rate:</t>
  </si>
  <si>
    <t>Bond value from subroutine:</t>
  </si>
  <si>
    <t xml:space="preserve">  We can verify that this indeed equals the value that we obtained on the preceding worksheet.</t>
  </si>
  <si>
    <t>Duration from subroutine:</t>
  </si>
  <si>
    <t xml:space="preserve">Next, we'll need a procedure to generate a path for interest rates over the term of the annuity.  The first example we use will be very simple and naïve.  </t>
  </si>
  <si>
    <t xml:space="preserve">   We will assume that the yield curve is always flat, and that in any 6-month period the yield will change by a draw from a normal distribution with a mean of 0, and standard deviation of 20 basis points.</t>
  </si>
  <si>
    <t xml:space="preserve">    And we will cap the rate at 12%, and not allow it to fall below 50 basis points.</t>
  </si>
  <si>
    <t>Now that we know the basic ideas of the things we need the computer to do we can pull it all together.</t>
  </si>
  <si>
    <t>A key part of this will be accounting for the values of the positions at all points In time.  So we need to keep track of the par values of our positions, as we saw in the introduction.</t>
  </si>
  <si>
    <t>Pmt:</t>
  </si>
  <si>
    <t>Annuity Term:</t>
  </si>
  <si>
    <t xml:space="preserve">   perp 1:</t>
  </si>
  <si>
    <t xml:space="preserve">   perp 2:</t>
  </si>
  <si>
    <t xml:space="preserve"> cc</t>
  </si>
  <si>
    <t>semi-annual rate:</t>
  </si>
  <si>
    <t>periodic rate:</t>
  </si>
  <si>
    <t>wb*.5 + (1-wb) * 19.96 = 9.2567</t>
  </si>
  <si>
    <t>Annual std dev:</t>
  </si>
  <si>
    <t xml:space="preserve">   This is the annual standard deviation of interest rate changes.</t>
  </si>
  <si>
    <t>The subroutine IRPath demonstrates simulating the interest where the yield curve is always flat, and interest change from one period to the next is a bounded arithmetic Brownian motion.</t>
  </si>
  <si>
    <t>Spreadheet function Norm.Inv gives the value under a normal distribution with the specified mean and standard deviation with the give probability.</t>
  </si>
  <si>
    <t xml:space="preserve">  To use this we first get the probability by obtaining a uniform (0,1) random value.</t>
  </si>
  <si>
    <t>For example the value under a normal(0,1) distribution corresponding to 50% is:</t>
  </si>
  <si>
    <t>Probability:</t>
  </si>
  <si>
    <t>Mean:</t>
  </si>
  <si>
    <t>Std Dev:</t>
  </si>
  <si>
    <t>And 95%:</t>
  </si>
  <si>
    <t>5%ile:</t>
  </si>
  <si>
    <t>92.5%ile:</t>
  </si>
  <si>
    <t>97.5%ile</t>
  </si>
  <si>
    <t>This is obtained with the VBA function Rnd.</t>
  </si>
  <si>
    <t>There are 2 ways to change the mean and standard deviation of a normal distribution:</t>
  </si>
  <si>
    <t>1. Change the values in the Norm.Inv function</t>
  </si>
  <si>
    <t>2. Use the standard-unit normal: Z and use x = mean + Z * stddev</t>
  </si>
  <si>
    <t>Prob</t>
  </si>
  <si>
    <t>Normal(),1) CDF</t>
  </si>
  <si>
    <t>Most of the analysis is done in the subroutine OnePath, which comprises Module 4.  It gets the current interest rate (the level of the flat yield curve), in continuously-compounded terms from this worksheet,</t>
  </si>
  <si>
    <t xml:space="preserve">                                          </t>
  </si>
  <si>
    <t>The (original) term of the bond that we use as the long end of the barbell hedge, along with its coupon rate</t>
  </si>
  <si>
    <t>The original term of the annuity that we are hedging, the periodic payment on the annuity, and the initial value of the annuity</t>
  </si>
  <si>
    <t>The cap and floor on the arithmetic Brownian motion interest rate process</t>
  </si>
  <si>
    <t>The annual standard deviation of the interest rate process</t>
  </si>
  <si>
    <t>OnePath calls the function BondVal(Term, y, coupon) to get the value of the bond.  This bond's term shrinks by 6 months each period.</t>
  </si>
  <si>
    <t>OnePath calls the function AnnuityDur(Aterm, y, payment) to get the annuity's duration each period.</t>
  </si>
  <si>
    <t>OnePath calls the function BondDur(Aterm, y, payment) to get the annuity's duration each period.</t>
  </si>
  <si>
    <t>Monte calls Onepath Ndraws times.  Each call is one draw from a Monte Carlo simulation.</t>
  </si>
  <si>
    <t xml:space="preserve">    It keeps a running sum of the P&amp;L from each Monte Carlo draw, and also keeps track of the minimum ending cash position from all of the draws.  The average P&amp;L from the lifetime of the hedge is reported in Cell D14</t>
  </si>
  <si>
    <t xml:space="preserve">          and the minimum ending position (i.e., the P&amp;L is reported in cell D15.</t>
  </si>
  <si>
    <t>Annual standard deviation of interest rate process:</t>
  </si>
  <si>
    <t>The  main program that does the Monte Carlo analysis comprises Module 8.  This is subroutine Monte.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</si>
</sst>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3" fontId="0" fillId="0" borderId="0" xfId="0" applyNumberFormat="1"/>
    <xf numFmtId="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Cumulative Normal</a:t>
            </a:r>
            <a:r>
              <a:rPr lang="en-US" baseline="0"/>
              <a:t> Distribution Function</a:t>
            </a:r>
            <a:endParaRPr lang="en-US"/>
          </a:p>
        </c:rich>
      </c:tx>
      <c:layout/>
      <c:overlay val="0"/>
      <c:spPr>
        <a:noFill/>
        <a:ln>
          <a:noFill/>
        </a:ln>
        <a:effectLst/>
      </c:spPr>
    </c:title>
    <c:autoTitleDeleted val="0"/>
    <c:plotArea>
      <c:layout>
        <c:manualLayout>
          <c:layoutTarget val="inner"/>
          <c:xMode val="edge"/>
          <c:yMode val="edge"/>
          <c:x val="3.2896354622338878E-2"/>
          <c:y val="1.4794767420539496E-2"/>
          <c:w val="0.94150364537766118"/>
          <c:h val="0.78048940852090454"/>
        </c:manualLayout>
      </c:layout>
      <c:scatterChart>
        <c:scatterStyle val="smoothMarker"/>
        <c:varyColors val="0"/>
        <c:ser>
          <c:idx val="1"/>
          <c:order val="0"/>
          <c:xVal>
            <c:numRef>
              <c:f>Simple1!$B$34:$B$147</c:f>
              <c:numCache>
                <c:formatCode>General</c:formatCode>
                <c:ptCount val="114"/>
                <c:pt idx="0">
                  <c:v>-3.71901648545568</c:v>
                </c:pt>
                <c:pt idx="1">
                  <c:v>-3.0902323061678132</c:v>
                </c:pt>
                <c:pt idx="2">
                  <c:v>-2.8781617390954826</c:v>
                </c:pt>
                <c:pt idx="3">
                  <c:v>-2.5758293035488999</c:v>
                </c:pt>
                <c:pt idx="4">
                  <c:v>-2.4323790585844463</c:v>
                </c:pt>
                <c:pt idx="5">
                  <c:v>-3.0902323061678132</c:v>
                </c:pt>
                <c:pt idx="6">
                  <c:v>-2.8781617390954826</c:v>
                </c:pt>
                <c:pt idx="7">
                  <c:v>-2.5758293035488999</c:v>
                </c:pt>
                <c:pt idx="8">
                  <c:v>-2.3263478740408408</c:v>
                </c:pt>
                <c:pt idx="9">
                  <c:v>-2.0537489106318225</c:v>
                </c:pt>
                <c:pt idx="10">
                  <c:v>-1.8807936081512509</c:v>
                </c:pt>
                <c:pt idx="11">
                  <c:v>-1.7506860712521695</c:v>
                </c:pt>
                <c:pt idx="12">
                  <c:v>-1.6448536269514726</c:v>
                </c:pt>
                <c:pt idx="13">
                  <c:v>-1.554773594596853</c:v>
                </c:pt>
                <c:pt idx="14">
                  <c:v>-1.4757910281791702</c:v>
                </c:pt>
                <c:pt idx="15">
                  <c:v>-1.4050715603096353</c:v>
                </c:pt>
                <c:pt idx="16">
                  <c:v>-1.3407550336902161</c:v>
                </c:pt>
                <c:pt idx="17">
                  <c:v>-1.2815515655446006</c:v>
                </c:pt>
                <c:pt idx="18">
                  <c:v>-1.2265281200366105</c:v>
                </c:pt>
                <c:pt idx="19">
                  <c:v>-1.1749867920660904</c:v>
                </c:pt>
                <c:pt idx="20">
                  <c:v>-1.1263911290388013</c:v>
                </c:pt>
                <c:pt idx="21">
                  <c:v>-1.0803193408149565</c:v>
                </c:pt>
                <c:pt idx="22">
                  <c:v>-1.0364333894937898</c:v>
                </c:pt>
                <c:pt idx="23">
                  <c:v>-0.9944578832097497</c:v>
                </c:pt>
                <c:pt idx="24">
                  <c:v>-0.95416525314619549</c:v>
                </c:pt>
                <c:pt idx="25">
                  <c:v>-0.91536508784281501</c:v>
                </c:pt>
                <c:pt idx="26">
                  <c:v>-0.87789629505122846</c:v>
                </c:pt>
                <c:pt idx="27">
                  <c:v>-0.84162123357291452</c:v>
                </c:pt>
                <c:pt idx="28">
                  <c:v>-0.80642124701824058</c:v>
                </c:pt>
                <c:pt idx="29">
                  <c:v>-0.77219321418868503</c:v>
                </c:pt>
                <c:pt idx="30">
                  <c:v>-0.73884684918521393</c:v>
                </c:pt>
                <c:pt idx="31">
                  <c:v>-0.7063025628400873</c:v>
                </c:pt>
                <c:pt idx="32">
                  <c:v>-0.67448975019608193</c:v>
                </c:pt>
                <c:pt idx="33">
                  <c:v>-0.64334540539291696</c:v>
                </c:pt>
                <c:pt idx="34">
                  <c:v>-0.61281299101662734</c:v>
                </c:pt>
                <c:pt idx="35">
                  <c:v>-0.58284150727121631</c:v>
                </c:pt>
                <c:pt idx="36">
                  <c:v>-0.55338471955567303</c:v>
                </c:pt>
                <c:pt idx="37">
                  <c:v>-0.52440051270804089</c:v>
                </c:pt>
                <c:pt idx="38">
                  <c:v>-0.49585034734745354</c:v>
                </c:pt>
                <c:pt idx="39">
                  <c:v>-0.46769879911450829</c:v>
                </c:pt>
                <c:pt idx="40">
                  <c:v>-0.43991316567323374</c:v>
                </c:pt>
                <c:pt idx="41">
                  <c:v>-0.41246312944140484</c:v>
                </c:pt>
                <c:pt idx="42">
                  <c:v>-0.38532046640756784</c:v>
                </c:pt>
                <c:pt idx="43">
                  <c:v>-0.35845879325119384</c:v>
                </c:pt>
                <c:pt idx="44">
                  <c:v>-0.33185334643681658</c:v>
                </c:pt>
                <c:pt idx="45">
                  <c:v>-0.30548078809939727</c:v>
                </c:pt>
                <c:pt idx="46">
                  <c:v>-0.27931903444745415</c:v>
                </c:pt>
                <c:pt idx="47">
                  <c:v>-0.25334710313579978</c:v>
                </c:pt>
                <c:pt idx="48">
                  <c:v>-0.2275449766411495</c:v>
                </c:pt>
                <c:pt idx="49">
                  <c:v>-0.20189347914185088</c:v>
                </c:pt>
                <c:pt idx="50">
                  <c:v>-0.17637416478086138</c:v>
                </c:pt>
                <c:pt idx="51">
                  <c:v>-0.15096921549677725</c:v>
                </c:pt>
                <c:pt idx="52">
                  <c:v>-0.12566134685507402</c:v>
                </c:pt>
                <c:pt idx="53">
                  <c:v>-0.10043372051146976</c:v>
                </c:pt>
                <c:pt idx="54">
                  <c:v>-7.5269862099829901E-2</c:v>
                </c:pt>
                <c:pt idx="55">
                  <c:v>-5.0153583464733656E-2</c:v>
                </c:pt>
                <c:pt idx="56">
                  <c:v>-2.506890825871106E-2</c:v>
                </c:pt>
                <c:pt idx="57">
                  <c:v>0</c:v>
                </c:pt>
                <c:pt idx="58">
                  <c:v>2.506890825871106E-2</c:v>
                </c:pt>
                <c:pt idx="59">
                  <c:v>5.0153583464733656E-2</c:v>
                </c:pt>
                <c:pt idx="60">
                  <c:v>7.5269862099829901E-2</c:v>
                </c:pt>
                <c:pt idx="61">
                  <c:v>0.10043372051146988</c:v>
                </c:pt>
                <c:pt idx="62">
                  <c:v>0.12566134685507416</c:v>
                </c:pt>
                <c:pt idx="63">
                  <c:v>0.15096921549677741</c:v>
                </c:pt>
                <c:pt idx="64">
                  <c:v>0.17637416478086121</c:v>
                </c:pt>
                <c:pt idx="65">
                  <c:v>0.20189347914185077</c:v>
                </c:pt>
                <c:pt idx="66">
                  <c:v>0.22754497664114934</c:v>
                </c:pt>
                <c:pt idx="67">
                  <c:v>0.25334710313579978</c:v>
                </c:pt>
                <c:pt idx="68">
                  <c:v>0.27931903444745415</c:v>
                </c:pt>
                <c:pt idx="69">
                  <c:v>0.30548078809939727</c:v>
                </c:pt>
                <c:pt idx="70">
                  <c:v>0.33185334643681658</c:v>
                </c:pt>
                <c:pt idx="71">
                  <c:v>0.35845879325119384</c:v>
                </c:pt>
                <c:pt idx="72">
                  <c:v>0.38532046640756784</c:v>
                </c:pt>
                <c:pt idx="73">
                  <c:v>0.41246312944140473</c:v>
                </c:pt>
                <c:pt idx="74">
                  <c:v>0.43991316567323396</c:v>
                </c:pt>
                <c:pt idx="75">
                  <c:v>0.46769879911450835</c:v>
                </c:pt>
                <c:pt idx="76">
                  <c:v>0.49585034734745331</c:v>
                </c:pt>
                <c:pt idx="77">
                  <c:v>0.52440051270804078</c:v>
                </c:pt>
                <c:pt idx="78">
                  <c:v>0.5533847195556727</c:v>
                </c:pt>
                <c:pt idx="79">
                  <c:v>0.58284150727121631</c:v>
                </c:pt>
                <c:pt idx="80">
                  <c:v>0.61281299101662734</c:v>
                </c:pt>
                <c:pt idx="81">
                  <c:v>0.64334540539291696</c:v>
                </c:pt>
                <c:pt idx="82">
                  <c:v>0.67448975019608193</c:v>
                </c:pt>
                <c:pt idx="83">
                  <c:v>0.7063025628400873</c:v>
                </c:pt>
                <c:pt idx="84">
                  <c:v>0.73884684918521393</c:v>
                </c:pt>
                <c:pt idx="85">
                  <c:v>0.77219321418868503</c:v>
                </c:pt>
                <c:pt idx="86">
                  <c:v>0.80642124701824058</c:v>
                </c:pt>
                <c:pt idx="87">
                  <c:v>0.84162123357291474</c:v>
                </c:pt>
                <c:pt idx="88">
                  <c:v>0.87789629505122857</c:v>
                </c:pt>
                <c:pt idx="89">
                  <c:v>0.91536508784281256</c:v>
                </c:pt>
                <c:pt idx="90">
                  <c:v>0.95416525314619549</c:v>
                </c:pt>
                <c:pt idx="91">
                  <c:v>0.9944578832097497</c:v>
                </c:pt>
                <c:pt idx="92">
                  <c:v>1.0364333894937898</c:v>
                </c:pt>
                <c:pt idx="93">
                  <c:v>1.0803193408149565</c:v>
                </c:pt>
                <c:pt idx="94">
                  <c:v>1.1263911290388013</c:v>
                </c:pt>
                <c:pt idx="95">
                  <c:v>1.1749867920660904</c:v>
                </c:pt>
                <c:pt idx="96">
                  <c:v>1.2265281200366105</c:v>
                </c:pt>
                <c:pt idx="97">
                  <c:v>1.2815515655446006</c:v>
                </c:pt>
                <c:pt idx="98">
                  <c:v>1.3407550336902161</c:v>
                </c:pt>
                <c:pt idx="99">
                  <c:v>1.4050715603096329</c:v>
                </c:pt>
                <c:pt idx="100">
                  <c:v>1.4757910281791713</c:v>
                </c:pt>
                <c:pt idx="101">
                  <c:v>1.5547735945968528</c:v>
                </c:pt>
                <c:pt idx="102">
                  <c:v>1.6448536269514715</c:v>
                </c:pt>
                <c:pt idx="103">
                  <c:v>1.7506860712521695</c:v>
                </c:pt>
                <c:pt idx="104">
                  <c:v>1.8807936081512504</c:v>
                </c:pt>
                <c:pt idx="105">
                  <c:v>1.9599639845400536</c:v>
                </c:pt>
                <c:pt idx="106">
                  <c:v>2.0537489106318221</c:v>
                </c:pt>
                <c:pt idx="107">
                  <c:v>2.1700903775845601</c:v>
                </c:pt>
                <c:pt idx="108">
                  <c:v>2.3263478740408408</c:v>
                </c:pt>
                <c:pt idx="109">
                  <c:v>2.4323790585844489</c:v>
                </c:pt>
                <c:pt idx="110">
                  <c:v>2.5758293035488999</c:v>
                </c:pt>
                <c:pt idx="111">
                  <c:v>2.8070337683438114</c:v>
                </c:pt>
                <c:pt idx="112">
                  <c:v>3.0902323061678132</c:v>
                </c:pt>
                <c:pt idx="113">
                  <c:v>3.7190164854557084</c:v>
                </c:pt>
              </c:numCache>
            </c:numRef>
          </c:xVal>
          <c:yVal>
            <c:numRef>
              <c:f>Simple1!$C$34:$C$147</c:f>
              <c:numCache>
                <c:formatCode>General</c:formatCode>
                <c:ptCount val="114"/>
                <c:pt idx="0">
                  <c:v>1E-4</c:v>
                </c:pt>
                <c:pt idx="1">
                  <c:v>1E-3</c:v>
                </c:pt>
                <c:pt idx="2">
                  <c:v>2E-3</c:v>
                </c:pt>
                <c:pt idx="3">
                  <c:v>5.0000000000000001E-3</c:v>
                </c:pt>
                <c:pt idx="4">
                  <c:v>7.4999999999999997E-3</c:v>
                </c:pt>
                <c:pt idx="5">
                  <c:v>1E-3</c:v>
                </c:pt>
                <c:pt idx="6">
                  <c:v>2E-3</c:v>
                </c:pt>
                <c:pt idx="7">
                  <c:v>5.0000000000000001E-3</c:v>
                </c:pt>
                <c:pt idx="8">
                  <c:v>0.01</c:v>
                </c:pt>
                <c:pt idx="9">
                  <c:v>0.02</c:v>
                </c:pt>
                <c:pt idx="10">
                  <c:v>0.03</c:v>
                </c:pt>
                <c:pt idx="11">
                  <c:v>0.04</c:v>
                </c:pt>
                <c:pt idx="12">
                  <c:v>0.05</c:v>
                </c:pt>
                <c:pt idx="13">
                  <c:v>0.06</c:v>
                </c:pt>
                <c:pt idx="14">
                  <c:v>7.0000000000000007E-2</c:v>
                </c:pt>
                <c:pt idx="15">
                  <c:v>0.08</c:v>
                </c:pt>
                <c:pt idx="16">
                  <c:v>0.09</c:v>
                </c:pt>
                <c:pt idx="17">
                  <c:v>0.1</c:v>
                </c:pt>
                <c:pt idx="18">
                  <c:v>0.11</c:v>
                </c:pt>
                <c:pt idx="19">
                  <c:v>0.12</c:v>
                </c:pt>
                <c:pt idx="20">
                  <c:v>0.13</c:v>
                </c:pt>
                <c:pt idx="21">
                  <c:v>0.14000000000000001</c:v>
                </c:pt>
                <c:pt idx="22">
                  <c:v>0.15</c:v>
                </c:pt>
                <c:pt idx="23">
                  <c:v>0.16</c:v>
                </c:pt>
                <c:pt idx="24">
                  <c:v>0.17</c:v>
                </c:pt>
                <c:pt idx="25">
                  <c:v>0.18</c:v>
                </c:pt>
                <c:pt idx="26">
                  <c:v>0.19</c:v>
                </c:pt>
                <c:pt idx="27">
                  <c:v>0.2</c:v>
                </c:pt>
                <c:pt idx="28">
                  <c:v>0.21</c:v>
                </c:pt>
                <c:pt idx="29">
                  <c:v>0.22</c:v>
                </c:pt>
                <c:pt idx="30">
                  <c:v>0.23</c:v>
                </c:pt>
                <c:pt idx="31">
                  <c:v>0.24</c:v>
                </c:pt>
                <c:pt idx="32">
                  <c:v>0.25</c:v>
                </c:pt>
                <c:pt idx="33">
                  <c:v>0.26</c:v>
                </c:pt>
                <c:pt idx="34">
                  <c:v>0.27</c:v>
                </c:pt>
                <c:pt idx="35">
                  <c:v>0.28000000000000003</c:v>
                </c:pt>
                <c:pt idx="36">
                  <c:v>0.28999999999999998</c:v>
                </c:pt>
                <c:pt idx="37">
                  <c:v>0.3</c:v>
                </c:pt>
                <c:pt idx="38">
                  <c:v>0.31</c:v>
                </c:pt>
                <c:pt idx="39">
                  <c:v>0.32</c:v>
                </c:pt>
                <c:pt idx="40">
                  <c:v>0.33</c:v>
                </c:pt>
                <c:pt idx="41">
                  <c:v>0.34</c:v>
                </c:pt>
                <c:pt idx="42">
                  <c:v>0.35</c:v>
                </c:pt>
                <c:pt idx="43">
                  <c:v>0.36</c:v>
                </c:pt>
                <c:pt idx="44">
                  <c:v>0.37</c:v>
                </c:pt>
                <c:pt idx="45">
                  <c:v>0.38</c:v>
                </c:pt>
                <c:pt idx="46">
                  <c:v>0.39</c:v>
                </c:pt>
                <c:pt idx="47">
                  <c:v>0.4</c:v>
                </c:pt>
                <c:pt idx="48">
                  <c:v>0.41</c:v>
                </c:pt>
                <c:pt idx="49">
                  <c:v>0.42</c:v>
                </c:pt>
                <c:pt idx="50">
                  <c:v>0.43</c:v>
                </c:pt>
                <c:pt idx="51">
                  <c:v>0.44</c:v>
                </c:pt>
                <c:pt idx="52">
                  <c:v>0.45</c:v>
                </c:pt>
                <c:pt idx="53">
                  <c:v>0.46</c:v>
                </c:pt>
                <c:pt idx="54">
                  <c:v>0.47</c:v>
                </c:pt>
                <c:pt idx="55">
                  <c:v>0.48</c:v>
                </c:pt>
                <c:pt idx="56">
                  <c:v>0.49</c:v>
                </c:pt>
                <c:pt idx="57">
                  <c:v>0.5</c:v>
                </c:pt>
                <c:pt idx="58">
                  <c:v>0.51</c:v>
                </c:pt>
                <c:pt idx="59">
                  <c:v>0.52</c:v>
                </c:pt>
                <c:pt idx="60">
                  <c:v>0.53</c:v>
                </c:pt>
                <c:pt idx="61">
                  <c:v>0.54</c:v>
                </c:pt>
                <c:pt idx="62">
                  <c:v>0.55000000000000004</c:v>
                </c:pt>
                <c:pt idx="63">
                  <c:v>0.56000000000000005</c:v>
                </c:pt>
                <c:pt idx="64">
                  <c:v>0.56999999999999995</c:v>
                </c:pt>
                <c:pt idx="65">
                  <c:v>0.57999999999999996</c:v>
                </c:pt>
                <c:pt idx="66">
                  <c:v>0.59</c:v>
                </c:pt>
                <c:pt idx="67">
                  <c:v>0.6</c:v>
                </c:pt>
                <c:pt idx="68">
                  <c:v>0.61</c:v>
                </c:pt>
                <c:pt idx="69">
                  <c:v>0.62</c:v>
                </c:pt>
                <c:pt idx="70">
                  <c:v>0.63</c:v>
                </c:pt>
                <c:pt idx="71">
                  <c:v>0.64</c:v>
                </c:pt>
                <c:pt idx="72">
                  <c:v>0.65</c:v>
                </c:pt>
                <c:pt idx="73">
                  <c:v>0.66</c:v>
                </c:pt>
                <c:pt idx="74">
                  <c:v>0.67</c:v>
                </c:pt>
                <c:pt idx="75">
                  <c:v>0.68</c:v>
                </c:pt>
                <c:pt idx="76">
                  <c:v>0.69</c:v>
                </c:pt>
                <c:pt idx="77">
                  <c:v>0.7</c:v>
                </c:pt>
                <c:pt idx="78">
                  <c:v>0.71</c:v>
                </c:pt>
                <c:pt idx="79">
                  <c:v>0.72</c:v>
                </c:pt>
                <c:pt idx="80">
                  <c:v>0.73</c:v>
                </c:pt>
                <c:pt idx="81">
                  <c:v>0.74</c:v>
                </c:pt>
                <c:pt idx="82">
                  <c:v>0.75</c:v>
                </c:pt>
                <c:pt idx="83">
                  <c:v>0.76</c:v>
                </c:pt>
                <c:pt idx="84">
                  <c:v>0.77</c:v>
                </c:pt>
                <c:pt idx="85">
                  <c:v>0.78</c:v>
                </c:pt>
                <c:pt idx="86">
                  <c:v>0.79</c:v>
                </c:pt>
                <c:pt idx="87">
                  <c:v>0.8</c:v>
                </c:pt>
                <c:pt idx="88">
                  <c:v>0.81</c:v>
                </c:pt>
                <c:pt idx="89">
                  <c:v>0.82</c:v>
                </c:pt>
                <c:pt idx="90">
                  <c:v>0.83</c:v>
                </c:pt>
                <c:pt idx="91">
                  <c:v>0.84</c:v>
                </c:pt>
                <c:pt idx="92">
                  <c:v>0.85</c:v>
                </c:pt>
                <c:pt idx="93">
                  <c:v>0.86</c:v>
                </c:pt>
                <c:pt idx="94">
                  <c:v>0.87</c:v>
                </c:pt>
                <c:pt idx="95">
                  <c:v>0.88</c:v>
                </c:pt>
                <c:pt idx="96">
                  <c:v>0.89</c:v>
                </c:pt>
                <c:pt idx="97">
                  <c:v>0.9</c:v>
                </c:pt>
                <c:pt idx="98">
                  <c:v>0.91</c:v>
                </c:pt>
                <c:pt idx="99">
                  <c:v>0.92</c:v>
                </c:pt>
                <c:pt idx="100">
                  <c:v>0.93</c:v>
                </c:pt>
                <c:pt idx="101">
                  <c:v>0.94</c:v>
                </c:pt>
                <c:pt idx="102">
                  <c:v>0.95</c:v>
                </c:pt>
                <c:pt idx="103">
                  <c:v>0.96</c:v>
                </c:pt>
                <c:pt idx="104">
                  <c:v>0.97</c:v>
                </c:pt>
                <c:pt idx="105">
                  <c:v>0.97499999999999998</c:v>
                </c:pt>
                <c:pt idx="106">
                  <c:v>0.98</c:v>
                </c:pt>
                <c:pt idx="107">
                  <c:v>0.98499999999999999</c:v>
                </c:pt>
                <c:pt idx="108">
                  <c:v>0.99</c:v>
                </c:pt>
                <c:pt idx="109">
                  <c:v>0.99250000000000005</c:v>
                </c:pt>
                <c:pt idx="110">
                  <c:v>0.995</c:v>
                </c:pt>
                <c:pt idx="111">
                  <c:v>0.99750000000000005</c:v>
                </c:pt>
                <c:pt idx="112">
                  <c:v>0.999</c:v>
                </c:pt>
                <c:pt idx="113">
                  <c:v>0.99990000000000001</c:v>
                </c:pt>
              </c:numCache>
            </c:numRef>
          </c:yVal>
          <c:smooth val="1"/>
          <c:extLst xmlns:c16r2="http://schemas.microsoft.com/office/drawing/2015/06/chart">
            <c:ext xmlns:c16="http://schemas.microsoft.com/office/drawing/2014/chart" uri="{C3380CC4-5D6E-409C-BE32-E72D297353CC}">
              <c16:uniqueId val="{00000003-17DD-5341-8761-D7BE54E440E5}"/>
            </c:ext>
          </c:extLst>
        </c:ser>
        <c:ser>
          <c:idx val="0"/>
          <c:order val="1"/>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Simple1!$B$34:$B$147</c:f>
              <c:numCache>
                <c:formatCode>General</c:formatCode>
                <c:ptCount val="114"/>
                <c:pt idx="0">
                  <c:v>-3.71901648545568</c:v>
                </c:pt>
                <c:pt idx="1">
                  <c:v>-3.0902323061678132</c:v>
                </c:pt>
                <c:pt idx="2">
                  <c:v>-2.8781617390954826</c:v>
                </c:pt>
                <c:pt idx="3">
                  <c:v>-2.5758293035488999</c:v>
                </c:pt>
                <c:pt idx="4">
                  <c:v>-2.4323790585844463</c:v>
                </c:pt>
                <c:pt idx="5">
                  <c:v>-3.0902323061678132</c:v>
                </c:pt>
                <c:pt idx="6">
                  <c:v>-2.8781617390954826</c:v>
                </c:pt>
                <c:pt idx="7">
                  <c:v>-2.5758293035488999</c:v>
                </c:pt>
                <c:pt idx="8">
                  <c:v>-2.3263478740408408</c:v>
                </c:pt>
                <c:pt idx="9">
                  <c:v>-2.0537489106318225</c:v>
                </c:pt>
                <c:pt idx="10">
                  <c:v>-1.8807936081512509</c:v>
                </c:pt>
                <c:pt idx="11">
                  <c:v>-1.7506860712521695</c:v>
                </c:pt>
                <c:pt idx="12">
                  <c:v>-1.6448536269514726</c:v>
                </c:pt>
                <c:pt idx="13">
                  <c:v>-1.554773594596853</c:v>
                </c:pt>
                <c:pt idx="14">
                  <c:v>-1.4757910281791702</c:v>
                </c:pt>
                <c:pt idx="15">
                  <c:v>-1.4050715603096353</c:v>
                </c:pt>
                <c:pt idx="16">
                  <c:v>-1.3407550336902161</c:v>
                </c:pt>
                <c:pt idx="17">
                  <c:v>-1.2815515655446006</c:v>
                </c:pt>
                <c:pt idx="18">
                  <c:v>-1.2265281200366105</c:v>
                </c:pt>
                <c:pt idx="19">
                  <c:v>-1.1749867920660904</c:v>
                </c:pt>
                <c:pt idx="20">
                  <c:v>-1.1263911290388013</c:v>
                </c:pt>
                <c:pt idx="21">
                  <c:v>-1.0803193408149565</c:v>
                </c:pt>
                <c:pt idx="22">
                  <c:v>-1.0364333894937898</c:v>
                </c:pt>
                <c:pt idx="23">
                  <c:v>-0.9944578832097497</c:v>
                </c:pt>
                <c:pt idx="24">
                  <c:v>-0.95416525314619549</c:v>
                </c:pt>
                <c:pt idx="25">
                  <c:v>-0.91536508784281501</c:v>
                </c:pt>
                <c:pt idx="26">
                  <c:v>-0.87789629505122846</c:v>
                </c:pt>
                <c:pt idx="27">
                  <c:v>-0.84162123357291452</c:v>
                </c:pt>
                <c:pt idx="28">
                  <c:v>-0.80642124701824058</c:v>
                </c:pt>
                <c:pt idx="29">
                  <c:v>-0.77219321418868503</c:v>
                </c:pt>
                <c:pt idx="30">
                  <c:v>-0.73884684918521393</c:v>
                </c:pt>
                <c:pt idx="31">
                  <c:v>-0.7063025628400873</c:v>
                </c:pt>
                <c:pt idx="32">
                  <c:v>-0.67448975019608193</c:v>
                </c:pt>
                <c:pt idx="33">
                  <c:v>-0.64334540539291696</c:v>
                </c:pt>
                <c:pt idx="34">
                  <c:v>-0.61281299101662734</c:v>
                </c:pt>
                <c:pt idx="35">
                  <c:v>-0.58284150727121631</c:v>
                </c:pt>
                <c:pt idx="36">
                  <c:v>-0.55338471955567303</c:v>
                </c:pt>
                <c:pt idx="37">
                  <c:v>-0.52440051270804089</c:v>
                </c:pt>
                <c:pt idx="38">
                  <c:v>-0.49585034734745354</c:v>
                </c:pt>
                <c:pt idx="39">
                  <c:v>-0.46769879911450829</c:v>
                </c:pt>
                <c:pt idx="40">
                  <c:v>-0.43991316567323374</c:v>
                </c:pt>
                <c:pt idx="41">
                  <c:v>-0.41246312944140484</c:v>
                </c:pt>
                <c:pt idx="42">
                  <c:v>-0.38532046640756784</c:v>
                </c:pt>
                <c:pt idx="43">
                  <c:v>-0.35845879325119384</c:v>
                </c:pt>
                <c:pt idx="44">
                  <c:v>-0.33185334643681658</c:v>
                </c:pt>
                <c:pt idx="45">
                  <c:v>-0.30548078809939727</c:v>
                </c:pt>
                <c:pt idx="46">
                  <c:v>-0.27931903444745415</c:v>
                </c:pt>
                <c:pt idx="47">
                  <c:v>-0.25334710313579978</c:v>
                </c:pt>
                <c:pt idx="48">
                  <c:v>-0.2275449766411495</c:v>
                </c:pt>
                <c:pt idx="49">
                  <c:v>-0.20189347914185088</c:v>
                </c:pt>
                <c:pt idx="50">
                  <c:v>-0.17637416478086138</c:v>
                </c:pt>
                <c:pt idx="51">
                  <c:v>-0.15096921549677725</c:v>
                </c:pt>
                <c:pt idx="52">
                  <c:v>-0.12566134685507402</c:v>
                </c:pt>
                <c:pt idx="53">
                  <c:v>-0.10043372051146976</c:v>
                </c:pt>
                <c:pt idx="54">
                  <c:v>-7.5269862099829901E-2</c:v>
                </c:pt>
                <c:pt idx="55">
                  <c:v>-5.0153583464733656E-2</c:v>
                </c:pt>
                <c:pt idx="56">
                  <c:v>-2.506890825871106E-2</c:v>
                </c:pt>
                <c:pt idx="57">
                  <c:v>0</c:v>
                </c:pt>
                <c:pt idx="58">
                  <c:v>2.506890825871106E-2</c:v>
                </c:pt>
                <c:pt idx="59">
                  <c:v>5.0153583464733656E-2</c:v>
                </c:pt>
                <c:pt idx="60">
                  <c:v>7.5269862099829901E-2</c:v>
                </c:pt>
                <c:pt idx="61">
                  <c:v>0.10043372051146988</c:v>
                </c:pt>
                <c:pt idx="62">
                  <c:v>0.12566134685507416</c:v>
                </c:pt>
                <c:pt idx="63">
                  <c:v>0.15096921549677741</c:v>
                </c:pt>
                <c:pt idx="64">
                  <c:v>0.17637416478086121</c:v>
                </c:pt>
                <c:pt idx="65">
                  <c:v>0.20189347914185077</c:v>
                </c:pt>
                <c:pt idx="66">
                  <c:v>0.22754497664114934</c:v>
                </c:pt>
                <c:pt idx="67">
                  <c:v>0.25334710313579978</c:v>
                </c:pt>
                <c:pt idx="68">
                  <c:v>0.27931903444745415</c:v>
                </c:pt>
                <c:pt idx="69">
                  <c:v>0.30548078809939727</c:v>
                </c:pt>
                <c:pt idx="70">
                  <c:v>0.33185334643681658</c:v>
                </c:pt>
                <c:pt idx="71">
                  <c:v>0.35845879325119384</c:v>
                </c:pt>
                <c:pt idx="72">
                  <c:v>0.38532046640756784</c:v>
                </c:pt>
                <c:pt idx="73">
                  <c:v>0.41246312944140473</c:v>
                </c:pt>
                <c:pt idx="74">
                  <c:v>0.43991316567323396</c:v>
                </c:pt>
                <c:pt idx="75">
                  <c:v>0.46769879911450835</c:v>
                </c:pt>
                <c:pt idx="76">
                  <c:v>0.49585034734745331</c:v>
                </c:pt>
                <c:pt idx="77">
                  <c:v>0.52440051270804078</c:v>
                </c:pt>
                <c:pt idx="78">
                  <c:v>0.5533847195556727</c:v>
                </c:pt>
                <c:pt idx="79">
                  <c:v>0.58284150727121631</c:v>
                </c:pt>
                <c:pt idx="80">
                  <c:v>0.61281299101662734</c:v>
                </c:pt>
                <c:pt idx="81">
                  <c:v>0.64334540539291696</c:v>
                </c:pt>
                <c:pt idx="82">
                  <c:v>0.67448975019608193</c:v>
                </c:pt>
                <c:pt idx="83">
                  <c:v>0.7063025628400873</c:v>
                </c:pt>
                <c:pt idx="84">
                  <c:v>0.73884684918521393</c:v>
                </c:pt>
                <c:pt idx="85">
                  <c:v>0.77219321418868503</c:v>
                </c:pt>
                <c:pt idx="86">
                  <c:v>0.80642124701824058</c:v>
                </c:pt>
                <c:pt idx="87">
                  <c:v>0.84162123357291474</c:v>
                </c:pt>
                <c:pt idx="88">
                  <c:v>0.87789629505122857</c:v>
                </c:pt>
                <c:pt idx="89">
                  <c:v>0.91536508784281256</c:v>
                </c:pt>
                <c:pt idx="90">
                  <c:v>0.95416525314619549</c:v>
                </c:pt>
                <c:pt idx="91">
                  <c:v>0.9944578832097497</c:v>
                </c:pt>
                <c:pt idx="92">
                  <c:v>1.0364333894937898</c:v>
                </c:pt>
                <c:pt idx="93">
                  <c:v>1.0803193408149565</c:v>
                </c:pt>
                <c:pt idx="94">
                  <c:v>1.1263911290388013</c:v>
                </c:pt>
                <c:pt idx="95">
                  <c:v>1.1749867920660904</c:v>
                </c:pt>
                <c:pt idx="96">
                  <c:v>1.2265281200366105</c:v>
                </c:pt>
                <c:pt idx="97">
                  <c:v>1.2815515655446006</c:v>
                </c:pt>
                <c:pt idx="98">
                  <c:v>1.3407550336902161</c:v>
                </c:pt>
                <c:pt idx="99">
                  <c:v>1.4050715603096329</c:v>
                </c:pt>
                <c:pt idx="100">
                  <c:v>1.4757910281791713</c:v>
                </c:pt>
                <c:pt idx="101">
                  <c:v>1.5547735945968528</c:v>
                </c:pt>
                <c:pt idx="102">
                  <c:v>1.6448536269514715</c:v>
                </c:pt>
                <c:pt idx="103">
                  <c:v>1.7506860712521695</c:v>
                </c:pt>
                <c:pt idx="104">
                  <c:v>1.8807936081512504</c:v>
                </c:pt>
                <c:pt idx="105">
                  <c:v>1.9599639845400536</c:v>
                </c:pt>
                <c:pt idx="106">
                  <c:v>2.0537489106318221</c:v>
                </c:pt>
                <c:pt idx="107">
                  <c:v>2.1700903775845601</c:v>
                </c:pt>
                <c:pt idx="108">
                  <c:v>2.3263478740408408</c:v>
                </c:pt>
                <c:pt idx="109">
                  <c:v>2.4323790585844489</c:v>
                </c:pt>
                <c:pt idx="110">
                  <c:v>2.5758293035488999</c:v>
                </c:pt>
                <c:pt idx="111">
                  <c:v>2.8070337683438114</c:v>
                </c:pt>
                <c:pt idx="112">
                  <c:v>3.0902323061678132</c:v>
                </c:pt>
                <c:pt idx="113">
                  <c:v>3.7190164854557084</c:v>
                </c:pt>
              </c:numCache>
            </c:numRef>
          </c:xVal>
          <c:yVal>
            <c:numRef>
              <c:f>Simple1!$C$34:$C$147</c:f>
              <c:numCache>
                <c:formatCode>General</c:formatCode>
                <c:ptCount val="114"/>
                <c:pt idx="0">
                  <c:v>1E-4</c:v>
                </c:pt>
                <c:pt idx="1">
                  <c:v>1E-3</c:v>
                </c:pt>
                <c:pt idx="2">
                  <c:v>2E-3</c:v>
                </c:pt>
                <c:pt idx="3">
                  <c:v>5.0000000000000001E-3</c:v>
                </c:pt>
                <c:pt idx="4">
                  <c:v>7.4999999999999997E-3</c:v>
                </c:pt>
                <c:pt idx="5">
                  <c:v>1E-3</c:v>
                </c:pt>
                <c:pt idx="6">
                  <c:v>2E-3</c:v>
                </c:pt>
                <c:pt idx="7">
                  <c:v>5.0000000000000001E-3</c:v>
                </c:pt>
                <c:pt idx="8">
                  <c:v>0.01</c:v>
                </c:pt>
                <c:pt idx="9">
                  <c:v>0.02</c:v>
                </c:pt>
                <c:pt idx="10">
                  <c:v>0.03</c:v>
                </c:pt>
                <c:pt idx="11">
                  <c:v>0.04</c:v>
                </c:pt>
                <c:pt idx="12">
                  <c:v>0.05</c:v>
                </c:pt>
                <c:pt idx="13">
                  <c:v>0.06</c:v>
                </c:pt>
                <c:pt idx="14">
                  <c:v>7.0000000000000007E-2</c:v>
                </c:pt>
                <c:pt idx="15">
                  <c:v>0.08</c:v>
                </c:pt>
                <c:pt idx="16">
                  <c:v>0.09</c:v>
                </c:pt>
                <c:pt idx="17">
                  <c:v>0.1</c:v>
                </c:pt>
                <c:pt idx="18">
                  <c:v>0.11</c:v>
                </c:pt>
                <c:pt idx="19">
                  <c:v>0.12</c:v>
                </c:pt>
                <c:pt idx="20">
                  <c:v>0.13</c:v>
                </c:pt>
                <c:pt idx="21">
                  <c:v>0.14000000000000001</c:v>
                </c:pt>
                <c:pt idx="22">
                  <c:v>0.15</c:v>
                </c:pt>
                <c:pt idx="23">
                  <c:v>0.16</c:v>
                </c:pt>
                <c:pt idx="24">
                  <c:v>0.17</c:v>
                </c:pt>
                <c:pt idx="25">
                  <c:v>0.18</c:v>
                </c:pt>
                <c:pt idx="26">
                  <c:v>0.19</c:v>
                </c:pt>
                <c:pt idx="27">
                  <c:v>0.2</c:v>
                </c:pt>
                <c:pt idx="28">
                  <c:v>0.21</c:v>
                </c:pt>
                <c:pt idx="29">
                  <c:v>0.22</c:v>
                </c:pt>
                <c:pt idx="30">
                  <c:v>0.23</c:v>
                </c:pt>
                <c:pt idx="31">
                  <c:v>0.24</c:v>
                </c:pt>
                <c:pt idx="32">
                  <c:v>0.25</c:v>
                </c:pt>
                <c:pt idx="33">
                  <c:v>0.26</c:v>
                </c:pt>
                <c:pt idx="34">
                  <c:v>0.27</c:v>
                </c:pt>
                <c:pt idx="35">
                  <c:v>0.28000000000000003</c:v>
                </c:pt>
                <c:pt idx="36">
                  <c:v>0.28999999999999998</c:v>
                </c:pt>
                <c:pt idx="37">
                  <c:v>0.3</c:v>
                </c:pt>
                <c:pt idx="38">
                  <c:v>0.31</c:v>
                </c:pt>
                <c:pt idx="39">
                  <c:v>0.32</c:v>
                </c:pt>
                <c:pt idx="40">
                  <c:v>0.33</c:v>
                </c:pt>
                <c:pt idx="41">
                  <c:v>0.34</c:v>
                </c:pt>
                <c:pt idx="42">
                  <c:v>0.35</c:v>
                </c:pt>
                <c:pt idx="43">
                  <c:v>0.36</c:v>
                </c:pt>
                <c:pt idx="44">
                  <c:v>0.37</c:v>
                </c:pt>
                <c:pt idx="45">
                  <c:v>0.38</c:v>
                </c:pt>
                <c:pt idx="46">
                  <c:v>0.39</c:v>
                </c:pt>
                <c:pt idx="47">
                  <c:v>0.4</c:v>
                </c:pt>
                <c:pt idx="48">
                  <c:v>0.41</c:v>
                </c:pt>
                <c:pt idx="49">
                  <c:v>0.42</c:v>
                </c:pt>
                <c:pt idx="50">
                  <c:v>0.43</c:v>
                </c:pt>
                <c:pt idx="51">
                  <c:v>0.44</c:v>
                </c:pt>
                <c:pt idx="52">
                  <c:v>0.45</c:v>
                </c:pt>
                <c:pt idx="53">
                  <c:v>0.46</c:v>
                </c:pt>
                <c:pt idx="54">
                  <c:v>0.47</c:v>
                </c:pt>
                <c:pt idx="55">
                  <c:v>0.48</c:v>
                </c:pt>
                <c:pt idx="56">
                  <c:v>0.49</c:v>
                </c:pt>
                <c:pt idx="57">
                  <c:v>0.5</c:v>
                </c:pt>
                <c:pt idx="58">
                  <c:v>0.51</c:v>
                </c:pt>
                <c:pt idx="59">
                  <c:v>0.52</c:v>
                </c:pt>
                <c:pt idx="60">
                  <c:v>0.53</c:v>
                </c:pt>
                <c:pt idx="61">
                  <c:v>0.54</c:v>
                </c:pt>
                <c:pt idx="62">
                  <c:v>0.55000000000000004</c:v>
                </c:pt>
                <c:pt idx="63">
                  <c:v>0.56000000000000005</c:v>
                </c:pt>
                <c:pt idx="64">
                  <c:v>0.56999999999999995</c:v>
                </c:pt>
                <c:pt idx="65">
                  <c:v>0.57999999999999996</c:v>
                </c:pt>
                <c:pt idx="66">
                  <c:v>0.59</c:v>
                </c:pt>
                <c:pt idx="67">
                  <c:v>0.6</c:v>
                </c:pt>
                <c:pt idx="68">
                  <c:v>0.61</c:v>
                </c:pt>
                <c:pt idx="69">
                  <c:v>0.62</c:v>
                </c:pt>
                <c:pt idx="70">
                  <c:v>0.63</c:v>
                </c:pt>
                <c:pt idx="71">
                  <c:v>0.64</c:v>
                </c:pt>
                <c:pt idx="72">
                  <c:v>0.65</c:v>
                </c:pt>
                <c:pt idx="73">
                  <c:v>0.66</c:v>
                </c:pt>
                <c:pt idx="74">
                  <c:v>0.67</c:v>
                </c:pt>
                <c:pt idx="75">
                  <c:v>0.68</c:v>
                </c:pt>
                <c:pt idx="76">
                  <c:v>0.69</c:v>
                </c:pt>
                <c:pt idx="77">
                  <c:v>0.7</c:v>
                </c:pt>
                <c:pt idx="78">
                  <c:v>0.71</c:v>
                </c:pt>
                <c:pt idx="79">
                  <c:v>0.72</c:v>
                </c:pt>
                <c:pt idx="80">
                  <c:v>0.73</c:v>
                </c:pt>
                <c:pt idx="81">
                  <c:v>0.74</c:v>
                </c:pt>
                <c:pt idx="82">
                  <c:v>0.75</c:v>
                </c:pt>
                <c:pt idx="83">
                  <c:v>0.76</c:v>
                </c:pt>
                <c:pt idx="84">
                  <c:v>0.77</c:v>
                </c:pt>
                <c:pt idx="85">
                  <c:v>0.78</c:v>
                </c:pt>
                <c:pt idx="86">
                  <c:v>0.79</c:v>
                </c:pt>
                <c:pt idx="87">
                  <c:v>0.8</c:v>
                </c:pt>
                <c:pt idx="88">
                  <c:v>0.81</c:v>
                </c:pt>
                <c:pt idx="89">
                  <c:v>0.82</c:v>
                </c:pt>
                <c:pt idx="90">
                  <c:v>0.83</c:v>
                </c:pt>
                <c:pt idx="91">
                  <c:v>0.84</c:v>
                </c:pt>
                <c:pt idx="92">
                  <c:v>0.85</c:v>
                </c:pt>
                <c:pt idx="93">
                  <c:v>0.86</c:v>
                </c:pt>
                <c:pt idx="94">
                  <c:v>0.87</c:v>
                </c:pt>
                <c:pt idx="95">
                  <c:v>0.88</c:v>
                </c:pt>
                <c:pt idx="96">
                  <c:v>0.89</c:v>
                </c:pt>
                <c:pt idx="97">
                  <c:v>0.9</c:v>
                </c:pt>
                <c:pt idx="98">
                  <c:v>0.91</c:v>
                </c:pt>
                <c:pt idx="99">
                  <c:v>0.92</c:v>
                </c:pt>
                <c:pt idx="100">
                  <c:v>0.93</c:v>
                </c:pt>
                <c:pt idx="101">
                  <c:v>0.94</c:v>
                </c:pt>
                <c:pt idx="102">
                  <c:v>0.95</c:v>
                </c:pt>
                <c:pt idx="103">
                  <c:v>0.96</c:v>
                </c:pt>
                <c:pt idx="104">
                  <c:v>0.97</c:v>
                </c:pt>
                <c:pt idx="105">
                  <c:v>0.97499999999999998</c:v>
                </c:pt>
                <c:pt idx="106">
                  <c:v>0.98</c:v>
                </c:pt>
                <c:pt idx="107">
                  <c:v>0.98499999999999999</c:v>
                </c:pt>
                <c:pt idx="108">
                  <c:v>0.99</c:v>
                </c:pt>
                <c:pt idx="109">
                  <c:v>0.99250000000000005</c:v>
                </c:pt>
                <c:pt idx="110">
                  <c:v>0.995</c:v>
                </c:pt>
                <c:pt idx="111">
                  <c:v>0.99750000000000005</c:v>
                </c:pt>
                <c:pt idx="112">
                  <c:v>0.999</c:v>
                </c:pt>
                <c:pt idx="113">
                  <c:v>0.99990000000000001</c:v>
                </c:pt>
              </c:numCache>
            </c:numRef>
          </c:yVal>
          <c:smooth val="1"/>
          <c:extLst xmlns:c16r2="http://schemas.microsoft.com/office/drawing/2015/06/chart">
            <c:ext xmlns:c16="http://schemas.microsoft.com/office/drawing/2014/chart" uri="{C3380CC4-5D6E-409C-BE32-E72D297353CC}">
              <c16:uniqueId val="{00000002-17DD-5341-8761-D7BE54E440E5}"/>
            </c:ext>
          </c:extLst>
        </c:ser>
        <c:dLbls>
          <c:showLegendKey val="0"/>
          <c:showVal val="0"/>
          <c:showCatName val="0"/>
          <c:showSerName val="0"/>
          <c:showPercent val="0"/>
          <c:showBubbleSize val="0"/>
        </c:dLbls>
        <c:axId val="348802432"/>
        <c:axId val="348803008"/>
      </c:scatterChart>
      <c:valAx>
        <c:axId val="348802432"/>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en-US"/>
                  <a:t>Z</a:t>
                </a:r>
              </a:p>
            </c:rich>
          </c:tx>
          <c:layout/>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803008"/>
        <c:crosses val="autoZero"/>
        <c:crossBetween val="midCat"/>
      </c:valAx>
      <c:valAx>
        <c:axId val="348803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Probability</a:t>
                </a:r>
              </a:p>
            </c:rich>
          </c:tx>
          <c:layout/>
          <c:overlay val="0"/>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802432"/>
        <c:crossesAt val="-4"/>
        <c:crossBetween val="midCat"/>
      </c:valAx>
    </c:plotArea>
    <c:plotVisOnly val="1"/>
    <c:dispBlanksAs val="gap"/>
    <c:showDLblsOverMax val="0"/>
    <c:extLst xmlns:c16r2="http://schemas.microsoft.com/office/drawing/2015/06/chart"/>
  </c:chart>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444500</xdr:colOff>
      <xdr:row>33</xdr:row>
      <xdr:rowOff>114300</xdr:rowOff>
    </xdr:from>
    <xdr:to>
      <xdr:col>14</xdr:col>
      <xdr:colOff>177800</xdr:colOff>
      <xdr:row>57</xdr:row>
      <xdr:rowOff>85725</xdr:rowOff>
    </xdr:to>
    <xdr:graphicFrame macro="">
      <xdr:nvGraphicFramePr>
        <xdr:cNvPr id="5" name="Chart 4">
          <a:extLst>
            <a:ext uri="{FF2B5EF4-FFF2-40B4-BE49-F238E27FC236}">
              <a16:creationId xmlns:a16="http://schemas.microsoft.com/office/drawing/2014/main" xmlns="" id="{C74B119D-EE60-8A4C-9749-C7B308BE67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0.13037</cdr:x>
      <cdr:y>0.58283</cdr:y>
    </cdr:from>
    <cdr:to>
      <cdr:x>0.45259</cdr:x>
      <cdr:y>0.58283</cdr:y>
    </cdr:to>
    <cdr:cxnSp macro="">
      <cdr:nvCxnSpPr>
        <cdr:cNvPr id="3" name="Straight Arrow Connector 2"/>
        <cdr:cNvCxnSpPr/>
      </cdr:nvCxnSpPr>
      <cdr:spPr>
        <a:xfrm xmlns:a="http://schemas.openxmlformats.org/drawingml/2006/main">
          <a:off x="1117600" y="2781300"/>
          <a:ext cx="2762250" cy="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0.12926</cdr:x>
      <cdr:y>0.48703</cdr:y>
    </cdr:from>
    <cdr:to>
      <cdr:x>0.35704</cdr:x>
      <cdr:y>0.57086</cdr:y>
    </cdr:to>
    <cdr:sp macro="" textlink="">
      <cdr:nvSpPr>
        <cdr:cNvPr id="4" name="TextBox 3"/>
        <cdr:cNvSpPr txBox="1"/>
      </cdr:nvSpPr>
      <cdr:spPr>
        <a:xfrm xmlns:a="http://schemas.openxmlformats.org/drawingml/2006/main">
          <a:off x="1108075" y="2324100"/>
          <a:ext cx="1952625" cy="4000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0.1437</cdr:x>
      <cdr:y>0.47106</cdr:y>
    </cdr:from>
    <cdr:to>
      <cdr:x>0.40815</cdr:x>
      <cdr:y>0.55888</cdr:y>
    </cdr:to>
    <cdr:sp macro="" textlink="">
      <cdr:nvSpPr>
        <cdr:cNvPr id="5" name="TextBox 4"/>
        <cdr:cNvSpPr txBox="1"/>
      </cdr:nvSpPr>
      <cdr:spPr>
        <a:xfrm xmlns:a="http://schemas.openxmlformats.org/drawingml/2006/main">
          <a:off x="1231900" y="2247900"/>
          <a:ext cx="2266950" cy="4191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0.13037</cdr:x>
      <cdr:y>0.43713</cdr:y>
    </cdr:from>
    <cdr:to>
      <cdr:x>0.44259</cdr:x>
      <cdr:y>0.57685</cdr:y>
    </cdr:to>
    <cdr:sp macro="" textlink="">
      <cdr:nvSpPr>
        <cdr:cNvPr id="6" name="TextBox 5"/>
        <cdr:cNvSpPr txBox="1"/>
      </cdr:nvSpPr>
      <cdr:spPr>
        <a:xfrm xmlns:a="http://schemas.openxmlformats.org/drawingml/2006/main">
          <a:off x="1117599" y="2085975"/>
          <a:ext cx="2676526"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We start by drawing a Uniform(0,1) variable.</a:t>
          </a:r>
        </a:p>
        <a:p xmlns:a="http://schemas.openxmlformats.org/drawingml/2006/main">
          <a:r>
            <a:rPr lang="en-US" sz="1100"/>
            <a:t>This is a probability which</a:t>
          </a:r>
          <a:r>
            <a:rPr lang="en-US" sz="1100" baseline="0"/>
            <a:t> we project onto</a:t>
          </a:r>
        </a:p>
        <a:p xmlns:a="http://schemas.openxmlformats.org/drawingml/2006/main">
          <a:r>
            <a:rPr lang="en-US" sz="1100" baseline="0"/>
            <a:t>the normal cumulative distribution function.</a:t>
          </a:r>
          <a:endParaRPr lang="en-US" sz="1100"/>
        </a:p>
      </cdr:txBody>
    </cdr:sp>
  </cdr:relSizeAnchor>
  <cdr:relSizeAnchor xmlns:cdr="http://schemas.openxmlformats.org/drawingml/2006/chartDrawing">
    <cdr:from>
      <cdr:x>0.46259</cdr:x>
      <cdr:y>0.61277</cdr:y>
    </cdr:from>
    <cdr:to>
      <cdr:x>0.46259</cdr:x>
      <cdr:y>0.79641</cdr:y>
    </cdr:to>
    <cdr:cxnSp macro="">
      <cdr:nvCxnSpPr>
        <cdr:cNvPr id="8" name="Straight Arrow Connector 7"/>
        <cdr:cNvCxnSpPr/>
      </cdr:nvCxnSpPr>
      <cdr:spPr>
        <a:xfrm xmlns:a="http://schemas.openxmlformats.org/drawingml/2006/main">
          <a:off x="3965575" y="2924175"/>
          <a:ext cx="0" cy="87630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0.47926</cdr:x>
      <cdr:y>0.56687</cdr:y>
    </cdr:from>
    <cdr:to>
      <cdr:x>0.71815</cdr:x>
      <cdr:y>0.71657</cdr:y>
    </cdr:to>
    <cdr:sp macro="" textlink="">
      <cdr:nvSpPr>
        <cdr:cNvPr id="9" name="TextBox 8"/>
        <cdr:cNvSpPr txBox="1"/>
      </cdr:nvSpPr>
      <cdr:spPr>
        <a:xfrm xmlns:a="http://schemas.openxmlformats.org/drawingml/2006/main">
          <a:off x="4108449" y="2705100"/>
          <a:ext cx="2047875" cy="714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0.47037</cdr:x>
      <cdr:y>0.63673</cdr:y>
    </cdr:from>
    <cdr:to>
      <cdr:x>0.9137</cdr:x>
      <cdr:y>0.7505</cdr:y>
    </cdr:to>
    <cdr:sp macro="" textlink="">
      <cdr:nvSpPr>
        <cdr:cNvPr id="10" name="TextBox 9"/>
        <cdr:cNvSpPr txBox="1"/>
      </cdr:nvSpPr>
      <cdr:spPr>
        <a:xfrm xmlns:a="http://schemas.openxmlformats.org/drawingml/2006/main">
          <a:off x="4032249" y="3038475"/>
          <a:ext cx="3800475"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We then</a:t>
          </a:r>
          <a:r>
            <a:rPr lang="en-US" sz="1100" baseline="0"/>
            <a:t> come down to see what value  of Z corresponds to this</a:t>
          </a:r>
        </a:p>
        <a:p xmlns:a="http://schemas.openxmlformats.org/drawingml/2006/main">
          <a:r>
            <a:rPr lang="en-US" sz="1100" baseline="0"/>
            <a:t>probability.</a:t>
          </a:r>
          <a:endParaRPr lang="en-US" sz="1100"/>
        </a:p>
      </cdr:txBody>
    </cdr:sp>
  </cdr:relSizeAnchor>
  <cdr:relSizeAnchor xmlns:cdr="http://schemas.openxmlformats.org/drawingml/2006/chartDrawing">
    <cdr:from>
      <cdr:x>0.44481</cdr:x>
      <cdr:y>0.79641</cdr:y>
    </cdr:from>
    <cdr:to>
      <cdr:x>0.48148</cdr:x>
      <cdr:y>0.83433</cdr:y>
    </cdr:to>
    <cdr:sp macro="" textlink="">
      <cdr:nvSpPr>
        <cdr:cNvPr id="11" name="Oval 10"/>
        <cdr:cNvSpPr/>
      </cdr:nvSpPr>
      <cdr:spPr>
        <a:xfrm xmlns:a="http://schemas.openxmlformats.org/drawingml/2006/main">
          <a:off x="3813175" y="3800475"/>
          <a:ext cx="314326" cy="180975"/>
        </a:xfrm>
        <a:prstGeom xmlns:a="http://schemas.openxmlformats.org/drawingml/2006/main" prst="ellipse">
          <a:avLst/>
        </a:prstGeom>
        <a:solidFill xmlns:a="http://schemas.openxmlformats.org/drawingml/2006/main">
          <a:schemeClr val="accent6">
            <a:lumMod val="75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solidFill>
              <a:schemeClr val="accent6">
                <a:lumMod val="50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H96"/>
  <sheetViews>
    <sheetView workbookViewId="0">
      <selection activeCell="E51" sqref="E51"/>
    </sheetView>
  </sheetViews>
  <sheetFormatPr defaultColWidth="11" defaultRowHeight="15.75" x14ac:dyDescent="0.25"/>
  <cols>
    <col min="1" max="1" width="13.875" customWidth="1"/>
    <col min="3" max="3" width="12.625" customWidth="1"/>
  </cols>
  <sheetData>
    <row r="1" spans="1:5" x14ac:dyDescent="0.25">
      <c r="A1" t="s">
        <v>0</v>
      </c>
      <c r="C1" s="1">
        <v>1000000</v>
      </c>
    </row>
    <row r="2" spans="1:5" x14ac:dyDescent="0.25">
      <c r="A2" t="s">
        <v>1</v>
      </c>
      <c r="C2">
        <v>0.03</v>
      </c>
      <c r="D2" t="s">
        <v>4</v>
      </c>
    </row>
    <row r="3" spans="1:5" x14ac:dyDescent="0.25">
      <c r="A3" t="s">
        <v>2</v>
      </c>
      <c r="C3">
        <v>2</v>
      </c>
    </row>
    <row r="4" spans="1:5" x14ac:dyDescent="0.25">
      <c r="A4" t="s">
        <v>12</v>
      </c>
      <c r="C4">
        <v>20</v>
      </c>
    </row>
    <row r="6" spans="1:5" x14ac:dyDescent="0.25">
      <c r="A6" t="s">
        <v>5</v>
      </c>
    </row>
    <row r="7" spans="1:5" x14ac:dyDescent="0.25">
      <c r="A7" t="s">
        <v>6</v>
      </c>
      <c r="C7">
        <f>EXP(C2)-1</f>
        <v>3.0454533953516938E-2</v>
      </c>
    </row>
    <row r="8" spans="1:5" x14ac:dyDescent="0.25">
      <c r="A8" t="s">
        <v>7</v>
      </c>
      <c r="C8">
        <f>2*(SQRT(C7+1)-1)</f>
        <v>3.0226129231437859E-2</v>
      </c>
      <c r="D8" t="s">
        <v>8</v>
      </c>
      <c r="E8">
        <f>(1+C8/2)^2-1</f>
        <v>3.0454533953516716E-2</v>
      </c>
    </row>
    <row r="10" spans="1:5" x14ac:dyDescent="0.25">
      <c r="A10" t="s">
        <v>9</v>
      </c>
    </row>
    <row r="11" spans="1:5" x14ac:dyDescent="0.25">
      <c r="A11" t="s">
        <v>10</v>
      </c>
      <c r="B11">
        <f>1/(C8/2)</f>
        <v>66.167916661979405</v>
      </c>
    </row>
    <row r="12" spans="1:5" x14ac:dyDescent="0.25">
      <c r="A12" t="s">
        <v>11</v>
      </c>
      <c r="B12">
        <f>B11/(1+C8/2)^(C4*2)</f>
        <v>36.313722600194168</v>
      </c>
    </row>
    <row r="13" spans="1:5" x14ac:dyDescent="0.25">
      <c r="A13" t="s">
        <v>13</v>
      </c>
      <c r="C13">
        <f>B11-B12</f>
        <v>29.854194061785236</v>
      </c>
    </row>
    <row r="15" spans="1:5" x14ac:dyDescent="0.25">
      <c r="A15" t="s">
        <v>14</v>
      </c>
    </row>
    <row r="17" spans="1:86" x14ac:dyDescent="0.25">
      <c r="A17" t="s">
        <v>3</v>
      </c>
      <c r="B17" s="2">
        <f>C1/C13</f>
        <v>33496.131161016558</v>
      </c>
    </row>
    <row r="20" spans="1:86" x14ac:dyDescent="0.25">
      <c r="A20" t="s">
        <v>15</v>
      </c>
    </row>
    <row r="21" spans="1:86" x14ac:dyDescent="0.25">
      <c r="A21" t="s">
        <v>16</v>
      </c>
      <c r="E21" t="s">
        <v>19</v>
      </c>
    </row>
    <row r="23" spans="1:86" x14ac:dyDescent="0.25">
      <c r="A23" t="s">
        <v>17</v>
      </c>
      <c r="B23">
        <v>0.5</v>
      </c>
      <c r="C23">
        <v>1</v>
      </c>
      <c r="D23">
        <v>1.5</v>
      </c>
      <c r="E23">
        <v>2</v>
      </c>
      <c r="F23">
        <v>2.5</v>
      </c>
      <c r="G23">
        <v>3</v>
      </c>
      <c r="H23">
        <v>3.5</v>
      </c>
      <c r="I23">
        <v>4</v>
      </c>
      <c r="J23">
        <v>4.5</v>
      </c>
      <c r="K23">
        <v>5</v>
      </c>
      <c r="L23">
        <v>5.5</v>
      </c>
      <c r="M23">
        <v>6</v>
      </c>
      <c r="N23">
        <v>6.5</v>
      </c>
      <c r="O23">
        <v>7</v>
      </c>
      <c r="P23">
        <v>7.5</v>
      </c>
      <c r="Q23">
        <v>8</v>
      </c>
      <c r="R23">
        <v>8.5</v>
      </c>
      <c r="S23">
        <v>9</v>
      </c>
      <c r="T23">
        <v>9.5</v>
      </c>
      <c r="U23">
        <v>10</v>
      </c>
      <c r="V23">
        <v>10.5</v>
      </c>
      <c r="W23">
        <v>11</v>
      </c>
      <c r="X23">
        <v>11.5</v>
      </c>
      <c r="Y23">
        <v>12</v>
      </c>
      <c r="Z23">
        <v>12.5</v>
      </c>
      <c r="AA23">
        <v>13</v>
      </c>
      <c r="AB23">
        <v>13.5</v>
      </c>
      <c r="AC23">
        <v>14</v>
      </c>
      <c r="AD23">
        <v>14.5</v>
      </c>
      <c r="AE23">
        <v>15</v>
      </c>
      <c r="AF23">
        <v>15.5</v>
      </c>
      <c r="AG23">
        <v>16</v>
      </c>
      <c r="AH23">
        <v>16.5</v>
      </c>
      <c r="AI23">
        <v>17</v>
      </c>
      <c r="AJ23">
        <v>17.5</v>
      </c>
      <c r="AK23">
        <v>18</v>
      </c>
      <c r="AL23">
        <v>18.5</v>
      </c>
      <c r="AM23">
        <v>19</v>
      </c>
      <c r="AN23">
        <v>19.5</v>
      </c>
      <c r="AO23">
        <v>20</v>
      </c>
    </row>
    <row r="24" spans="1:86" x14ac:dyDescent="0.25">
      <c r="A24" t="s">
        <v>18</v>
      </c>
      <c r="B24" s="2">
        <f>$B$17</f>
        <v>33496.131161016558</v>
      </c>
      <c r="C24" s="2">
        <f t="shared" ref="C24:AO24" si="0">$B$17</f>
        <v>33496.131161016558</v>
      </c>
      <c r="D24" s="2">
        <f t="shared" si="0"/>
        <v>33496.131161016558</v>
      </c>
      <c r="E24" s="2">
        <f t="shared" si="0"/>
        <v>33496.131161016558</v>
      </c>
      <c r="F24" s="2">
        <f t="shared" si="0"/>
        <v>33496.131161016558</v>
      </c>
      <c r="G24" s="2">
        <f t="shared" si="0"/>
        <v>33496.131161016558</v>
      </c>
      <c r="H24" s="2">
        <f t="shared" si="0"/>
        <v>33496.131161016558</v>
      </c>
      <c r="I24" s="2">
        <f t="shared" si="0"/>
        <v>33496.131161016558</v>
      </c>
      <c r="J24" s="2">
        <f t="shared" si="0"/>
        <v>33496.131161016558</v>
      </c>
      <c r="K24" s="2">
        <f t="shared" si="0"/>
        <v>33496.131161016558</v>
      </c>
      <c r="L24" s="2">
        <f t="shared" si="0"/>
        <v>33496.131161016558</v>
      </c>
      <c r="M24" s="2">
        <f t="shared" si="0"/>
        <v>33496.131161016558</v>
      </c>
      <c r="N24" s="2">
        <f t="shared" si="0"/>
        <v>33496.131161016558</v>
      </c>
      <c r="O24" s="2">
        <f t="shared" si="0"/>
        <v>33496.131161016558</v>
      </c>
      <c r="P24" s="2">
        <f t="shared" si="0"/>
        <v>33496.131161016558</v>
      </c>
      <c r="Q24" s="2">
        <f t="shared" si="0"/>
        <v>33496.131161016558</v>
      </c>
      <c r="R24" s="2">
        <f t="shared" si="0"/>
        <v>33496.131161016558</v>
      </c>
      <c r="S24" s="2">
        <f t="shared" si="0"/>
        <v>33496.131161016558</v>
      </c>
      <c r="T24" s="2">
        <f t="shared" si="0"/>
        <v>33496.131161016558</v>
      </c>
      <c r="U24" s="2">
        <f t="shared" si="0"/>
        <v>33496.131161016558</v>
      </c>
      <c r="V24" s="2">
        <f t="shared" si="0"/>
        <v>33496.131161016558</v>
      </c>
      <c r="W24" s="2">
        <f t="shared" si="0"/>
        <v>33496.131161016558</v>
      </c>
      <c r="X24" s="2">
        <f t="shared" si="0"/>
        <v>33496.131161016558</v>
      </c>
      <c r="Y24" s="2">
        <f t="shared" si="0"/>
        <v>33496.131161016558</v>
      </c>
      <c r="Z24" s="2">
        <f t="shared" si="0"/>
        <v>33496.131161016558</v>
      </c>
      <c r="AA24" s="2">
        <f t="shared" si="0"/>
        <v>33496.131161016558</v>
      </c>
      <c r="AB24" s="2">
        <f t="shared" si="0"/>
        <v>33496.131161016558</v>
      </c>
      <c r="AC24" s="2">
        <f t="shared" si="0"/>
        <v>33496.131161016558</v>
      </c>
      <c r="AD24" s="2">
        <f t="shared" si="0"/>
        <v>33496.131161016558</v>
      </c>
      <c r="AE24" s="2">
        <f t="shared" si="0"/>
        <v>33496.131161016558</v>
      </c>
      <c r="AF24" s="2">
        <f t="shared" si="0"/>
        <v>33496.131161016558</v>
      </c>
      <c r="AG24" s="2">
        <f t="shared" si="0"/>
        <v>33496.131161016558</v>
      </c>
      <c r="AH24" s="2">
        <f t="shared" si="0"/>
        <v>33496.131161016558</v>
      </c>
      <c r="AI24" s="2">
        <f t="shared" si="0"/>
        <v>33496.131161016558</v>
      </c>
      <c r="AJ24" s="2">
        <f t="shared" si="0"/>
        <v>33496.131161016558</v>
      </c>
      <c r="AK24" s="2">
        <f t="shared" si="0"/>
        <v>33496.131161016558</v>
      </c>
      <c r="AL24" s="2">
        <f t="shared" si="0"/>
        <v>33496.131161016558</v>
      </c>
      <c r="AM24" s="2">
        <f t="shared" si="0"/>
        <v>33496.131161016558</v>
      </c>
      <c r="AN24" s="2">
        <f t="shared" si="0"/>
        <v>33496.131161016558</v>
      </c>
      <c r="AO24" s="2">
        <f t="shared" si="0"/>
        <v>33496.131161016558</v>
      </c>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row>
    <row r="25" spans="1:86" x14ac:dyDescent="0.25">
      <c r="A25" t="s">
        <v>20</v>
      </c>
      <c r="B25">
        <f>EXP(-$C$2*B23)</f>
        <v>0.98511193960306265</v>
      </c>
      <c r="C25">
        <f t="shared" ref="C25:AO25" si="1">EXP(-$C$2*C23)</f>
        <v>0.97044553354850815</v>
      </c>
      <c r="D25">
        <f t="shared" si="1"/>
        <v>0.95599748183309996</v>
      </c>
      <c r="E25">
        <f t="shared" si="1"/>
        <v>0.94176453358424872</v>
      </c>
      <c r="F25">
        <f t="shared" si="1"/>
        <v>0.92774348632855286</v>
      </c>
      <c r="G25">
        <f t="shared" si="1"/>
        <v>0.91393118527122819</v>
      </c>
      <c r="H25">
        <f t="shared" si="1"/>
        <v>0.90032452258626561</v>
      </c>
      <c r="I25">
        <f t="shared" si="1"/>
        <v>0.88692043671715748</v>
      </c>
      <c r="J25">
        <f t="shared" si="1"/>
        <v>0.87371591168803442</v>
      </c>
      <c r="K25">
        <f t="shared" si="1"/>
        <v>0.86070797642505781</v>
      </c>
      <c r="L25">
        <f t="shared" si="1"/>
        <v>0.84789370408791587</v>
      </c>
      <c r="M25">
        <f t="shared" si="1"/>
        <v>0.835270211411272</v>
      </c>
      <c r="N25">
        <f t="shared" si="1"/>
        <v>0.82283465805601841</v>
      </c>
      <c r="O25">
        <f t="shared" si="1"/>
        <v>0.81058424597018708</v>
      </c>
      <c r="P25">
        <f t="shared" si="1"/>
        <v>0.79851621875937706</v>
      </c>
      <c r="Q25">
        <f t="shared" si="1"/>
        <v>0.78662786106655347</v>
      </c>
      <c r="R25">
        <f t="shared" si="1"/>
        <v>0.77491649796108097</v>
      </c>
      <c r="S25">
        <f t="shared" si="1"/>
        <v>0.76337949433685315</v>
      </c>
      <c r="T25">
        <f t="shared" si="1"/>
        <v>0.75201425431938262</v>
      </c>
      <c r="U25">
        <f t="shared" si="1"/>
        <v>0.74081822068171788</v>
      </c>
      <c r="V25">
        <f t="shared" si="1"/>
        <v>0.72978887426905681</v>
      </c>
      <c r="W25">
        <f t="shared" si="1"/>
        <v>0.71892373343192617</v>
      </c>
      <c r="X25">
        <f t="shared" si="1"/>
        <v>0.70822035346779999</v>
      </c>
      <c r="Y25">
        <f t="shared" si="1"/>
        <v>0.69767632607103103</v>
      </c>
      <c r="Z25">
        <f t="shared" si="1"/>
        <v>0.68728927879097224</v>
      </c>
      <c r="AA25">
        <f t="shared" si="1"/>
        <v>0.67705687449816465</v>
      </c>
      <c r="AB25">
        <f t="shared" si="1"/>
        <v>0.66697681085847438</v>
      </c>
      <c r="AC25">
        <f t="shared" si="1"/>
        <v>0.65704681981505675</v>
      </c>
      <c r="AD25">
        <f t="shared" si="1"/>
        <v>0.64726466707803465</v>
      </c>
      <c r="AE25">
        <f t="shared" si="1"/>
        <v>0.63762815162177333</v>
      </c>
      <c r="AF25">
        <f t="shared" si="1"/>
        <v>0.62813510518964089</v>
      </c>
      <c r="AG25">
        <f t="shared" si="1"/>
        <v>0.61878339180614084</v>
      </c>
      <c r="AH25">
        <f t="shared" si="1"/>
        <v>0.60957090729630925</v>
      </c>
      <c r="AI25">
        <f t="shared" si="1"/>
        <v>0.6004955788122659</v>
      </c>
      <c r="AJ25">
        <f t="shared" si="1"/>
        <v>0.59155536436681511</v>
      </c>
      <c r="AK25">
        <f t="shared" si="1"/>
        <v>0.58274825237398964</v>
      </c>
      <c r="AL25">
        <f t="shared" si="1"/>
        <v>0.57407226119643606</v>
      </c>
      <c r="AM25">
        <f t="shared" si="1"/>
        <v>0.56552543869953709</v>
      </c>
      <c r="AN25">
        <f t="shared" si="1"/>
        <v>0.55710586181217392</v>
      </c>
      <c r="AO25">
        <f t="shared" si="1"/>
        <v>0.54881163609402639</v>
      </c>
    </row>
    <row r="26" spans="1:86" x14ac:dyDescent="0.25">
      <c r="A26" t="s">
        <v>21</v>
      </c>
      <c r="B26">
        <f>B24*B25</f>
        <v>32997.438737227611</v>
      </c>
      <c r="C26">
        <f t="shared" ref="C26:AO26" si="2">C24*C25</f>
        <v>32506.170876363522</v>
      </c>
      <c r="D26">
        <f t="shared" si="2"/>
        <v>32022.217041083059</v>
      </c>
      <c r="E26">
        <f t="shared" si="2"/>
        <v>31545.468339731578</v>
      </c>
      <c r="F26">
        <f t="shared" si="2"/>
        <v>31075.817501839978</v>
      </c>
      <c r="G26">
        <f t="shared" si="2"/>
        <v>30613.158853988381</v>
      </c>
      <c r="H26">
        <f t="shared" si="2"/>
        <v>30157.388296029167</v>
      </c>
      <c r="I26">
        <f t="shared" si="2"/>
        <v>29708.403277663994</v>
      </c>
      <c r="J26">
        <f t="shared" si="2"/>
        <v>29266.10277536956</v>
      </c>
      <c r="K26">
        <f t="shared" si="2"/>
        <v>28830.387269666884</v>
      </c>
      <c r="L26">
        <f t="shared" si="2"/>
        <v>28401.158722728989</v>
      </c>
      <c r="M26">
        <f t="shared" si="2"/>
        <v>27978.320556321996</v>
      </c>
      <c r="N26">
        <f t="shared" si="2"/>
        <v>27561.777630074601</v>
      </c>
      <c r="O26">
        <f t="shared" si="2"/>
        <v>27151.436220071093</v>
      </c>
      <c r="P26">
        <f t="shared" si="2"/>
        <v>26747.203997763085</v>
      </c>
      <c r="Q26">
        <f t="shared" si="2"/>
        <v>26348.990009195186</v>
      </c>
      <c r="R26">
        <f t="shared" si="2"/>
        <v>25956.70465453999</v>
      </c>
      <c r="S26">
        <f t="shared" si="2"/>
        <v>25570.259667937731</v>
      </c>
      <c r="T26">
        <f t="shared" si="2"/>
        <v>25189.568097636104</v>
      </c>
      <c r="U26">
        <f t="shared" si="2"/>
        <v>24814.544286425731</v>
      </c>
      <c r="V26">
        <f t="shared" si="2"/>
        <v>24445.103852366949</v>
      </c>
      <c r="W26">
        <f t="shared" si="2"/>
        <v>24081.163669803504</v>
      </c>
      <c r="X26">
        <f t="shared" si="2"/>
        <v>23722.641850658936</v>
      </c>
      <c r="Y26">
        <f t="shared" si="2"/>
        <v>23369.457726011409</v>
      </c>
      <c r="Z26">
        <f t="shared" si="2"/>
        <v>23021.531827942883</v>
      </c>
      <c r="AA26">
        <f t="shared" si="2"/>
        <v>22678.785871658449</v>
      </c>
      <c r="AB26">
        <f t="shared" si="2"/>
        <v>22341.142737871989</v>
      </c>
      <c r="AC26">
        <f t="shared" si="2"/>
        <v>22008.526455453954</v>
      </c>
      <c r="AD26">
        <f t="shared" si="2"/>
        <v>21680.862184337566</v>
      </c>
      <c r="AE26">
        <f t="shared" si="2"/>
        <v>21358.076198679471</v>
      </c>
      <c r="AF26">
        <f t="shared" si="2"/>
        <v>21040.095870271143</v>
      </c>
      <c r="AG26">
        <f t="shared" si="2"/>
        <v>20726.84965219719</v>
      </c>
      <c r="AH26">
        <f t="shared" si="2"/>
        <v>20418.267062737039</v>
      </c>
      <c r="AI26">
        <f t="shared" si="2"/>
        <v>20114.278669506213</v>
      </c>
      <c r="AJ26">
        <f t="shared" si="2"/>
        <v>19814.816073833779</v>
      </c>
      <c r="AK26">
        <f t="shared" si="2"/>
        <v>19519.811895372335</v>
      </c>
      <c r="AL26">
        <f t="shared" si="2"/>
        <v>19229.199756937178</v>
      </c>
      <c r="AM26">
        <f t="shared" si="2"/>
        <v>18942.914269571123</v>
      </c>
      <c r="AN26">
        <f t="shared" si="2"/>
        <v>18660.891017831742</v>
      </c>
      <c r="AO26">
        <f t="shared" si="2"/>
        <v>18383.066545297595</v>
      </c>
    </row>
    <row r="27" spans="1:86" x14ac:dyDescent="0.25">
      <c r="A27" t="s">
        <v>22</v>
      </c>
      <c r="B27">
        <f>SUM(B26:AO26)</f>
        <v>999999.99999999872</v>
      </c>
      <c r="C27" t="s">
        <v>23</v>
      </c>
    </row>
    <row r="28" spans="1:86" x14ac:dyDescent="0.25">
      <c r="A28" t="s">
        <v>24</v>
      </c>
      <c r="B28">
        <f>B26/$B$27</f>
        <v>3.2997438737227651E-2</v>
      </c>
      <c r="C28">
        <f t="shared" ref="C28:AO28" si="3">C26/$B$27</f>
        <v>3.2506170876363566E-2</v>
      </c>
      <c r="D28">
        <f t="shared" si="3"/>
        <v>3.2022217041083101E-2</v>
      </c>
      <c r="E28">
        <f t="shared" si="3"/>
        <v>3.1545468339731618E-2</v>
      </c>
      <c r="F28">
        <f t="shared" si="3"/>
        <v>3.1075817501840016E-2</v>
      </c>
      <c r="G28">
        <f t="shared" si="3"/>
        <v>3.061315885398842E-2</v>
      </c>
      <c r="H28">
        <f t="shared" si="3"/>
        <v>3.0157388296029205E-2</v>
      </c>
      <c r="I28">
        <f t="shared" si="3"/>
        <v>2.9708403277664032E-2</v>
      </c>
      <c r="J28">
        <f t="shared" si="3"/>
        <v>2.9266102775369597E-2</v>
      </c>
      <c r="K28">
        <f t="shared" si="3"/>
        <v>2.883038726966692E-2</v>
      </c>
      <c r="L28">
        <f t="shared" si="3"/>
        <v>2.8401158722729025E-2</v>
      </c>
      <c r="M28">
        <f t="shared" si="3"/>
        <v>2.7978320556322031E-2</v>
      </c>
      <c r="N28">
        <f t="shared" si="3"/>
        <v>2.7561777630074637E-2</v>
      </c>
      <c r="O28">
        <f t="shared" si="3"/>
        <v>2.7151436220071129E-2</v>
      </c>
      <c r="P28">
        <f t="shared" si="3"/>
        <v>2.6747203997763119E-2</v>
      </c>
      <c r="Q28">
        <f t="shared" si="3"/>
        <v>2.634899000919522E-2</v>
      </c>
      <c r="R28">
        <f t="shared" si="3"/>
        <v>2.5956704654540023E-2</v>
      </c>
      <c r="S28">
        <f t="shared" si="3"/>
        <v>2.5570259667937766E-2</v>
      </c>
      <c r="T28">
        <f t="shared" si="3"/>
        <v>2.5189568097636134E-2</v>
      </c>
      <c r="U28">
        <f t="shared" si="3"/>
        <v>2.4814544286425762E-2</v>
      </c>
      <c r="V28">
        <f t="shared" si="3"/>
        <v>2.4445103852366978E-2</v>
      </c>
      <c r="W28">
        <f t="shared" si="3"/>
        <v>2.4081163669803535E-2</v>
      </c>
      <c r="X28">
        <f t="shared" si="3"/>
        <v>2.3722641850658966E-2</v>
      </c>
      <c r="Y28">
        <f t="shared" si="3"/>
        <v>2.3369457726011438E-2</v>
      </c>
      <c r="Z28">
        <f t="shared" si="3"/>
        <v>2.3021531827942913E-2</v>
      </c>
      <c r="AA28">
        <f t="shared" si="3"/>
        <v>2.2678785871658478E-2</v>
      </c>
      <c r="AB28">
        <f t="shared" si="3"/>
        <v>2.2341142737872018E-2</v>
      </c>
      <c r="AC28">
        <f t="shared" si="3"/>
        <v>2.2008526455453981E-2</v>
      </c>
      <c r="AD28">
        <f t="shared" si="3"/>
        <v>2.1680862184337592E-2</v>
      </c>
      <c r="AE28">
        <f t="shared" si="3"/>
        <v>2.13580761986795E-2</v>
      </c>
      <c r="AF28">
        <f t="shared" si="3"/>
        <v>2.1040095870271169E-2</v>
      </c>
      <c r="AG28">
        <f t="shared" si="3"/>
        <v>2.0726849652197218E-2</v>
      </c>
      <c r="AH28">
        <f t="shared" si="3"/>
        <v>2.0418267062737066E-2</v>
      </c>
      <c r="AI28">
        <f t="shared" si="3"/>
        <v>2.0114278669506238E-2</v>
      </c>
      <c r="AJ28">
        <f t="shared" si="3"/>
        <v>1.9814816073833806E-2</v>
      </c>
      <c r="AK28">
        <f t="shared" si="3"/>
        <v>1.9519811895372361E-2</v>
      </c>
      <c r="AL28">
        <f t="shared" si="3"/>
        <v>1.9229199756937203E-2</v>
      </c>
      <c r="AM28">
        <f t="shared" si="3"/>
        <v>1.8942914269571148E-2</v>
      </c>
      <c r="AN28">
        <f t="shared" si="3"/>
        <v>1.8660891017831766E-2</v>
      </c>
      <c r="AO28">
        <f t="shared" si="3"/>
        <v>1.838306654529762E-2</v>
      </c>
      <c r="AP28" t="s">
        <v>25</v>
      </c>
      <c r="AS28">
        <f>SUM(B28:AO28)</f>
        <v>0.99999999999999978</v>
      </c>
    </row>
    <row r="29" spans="1:86" x14ac:dyDescent="0.25">
      <c r="A29" t="s">
        <v>26</v>
      </c>
      <c r="B29">
        <f>B28*B23</f>
        <v>1.6498719368613825E-2</v>
      </c>
      <c r="C29">
        <f>C28*C23</f>
        <v>3.2506170876363566E-2</v>
      </c>
      <c r="D29">
        <f t="shared" ref="D29:AO29" si="4">D28*D23</f>
        <v>4.8033325561624651E-2</v>
      </c>
      <c r="E29">
        <f t="shared" si="4"/>
        <v>6.3090936679463236E-2</v>
      </c>
      <c r="F29">
        <f t="shared" si="4"/>
        <v>7.7689543754600035E-2</v>
      </c>
      <c r="G29">
        <f t="shared" si="4"/>
        <v>9.1839476561965255E-2</v>
      </c>
      <c r="H29">
        <f t="shared" si="4"/>
        <v>0.10555085903610222</v>
      </c>
      <c r="I29">
        <f t="shared" si="4"/>
        <v>0.11883361311065613</v>
      </c>
      <c r="J29">
        <f t="shared" si="4"/>
        <v>0.1316974624891632</v>
      </c>
      <c r="K29">
        <f t="shared" si="4"/>
        <v>0.14415193634833459</v>
      </c>
      <c r="L29">
        <f t="shared" si="4"/>
        <v>0.15620637297500964</v>
      </c>
      <c r="M29">
        <f t="shared" si="4"/>
        <v>0.16786992333793219</v>
      </c>
      <c r="N29">
        <f t="shared" si="4"/>
        <v>0.17915155459548515</v>
      </c>
      <c r="O29">
        <f t="shared" si="4"/>
        <v>0.1900600535404979</v>
      </c>
      <c r="P29">
        <f t="shared" si="4"/>
        <v>0.20060402998322341</v>
      </c>
      <c r="Q29">
        <f t="shared" si="4"/>
        <v>0.21079192007356176</v>
      </c>
      <c r="R29">
        <f t="shared" si="4"/>
        <v>0.2206319895635902</v>
      </c>
      <c r="S29">
        <f t="shared" si="4"/>
        <v>0.2301323370114399</v>
      </c>
      <c r="T29">
        <f t="shared" si="4"/>
        <v>0.23930089692754328</v>
      </c>
      <c r="U29">
        <f t="shared" si="4"/>
        <v>0.24814544286425763</v>
      </c>
      <c r="V29">
        <f t="shared" si="4"/>
        <v>0.25667359044985327</v>
      </c>
      <c r="W29">
        <f t="shared" si="4"/>
        <v>0.26489280036783891</v>
      </c>
      <c r="X29">
        <f t="shared" si="4"/>
        <v>0.27281038128257812</v>
      </c>
      <c r="Y29">
        <f t="shared" si="4"/>
        <v>0.28043349271213724</v>
      </c>
      <c r="Z29">
        <f t="shared" si="4"/>
        <v>0.28776914784928642</v>
      </c>
      <c r="AA29">
        <f t="shared" si="4"/>
        <v>0.2948242163315602</v>
      </c>
      <c r="AB29">
        <f t="shared" si="4"/>
        <v>0.30160542696127224</v>
      </c>
      <c r="AC29">
        <f t="shared" si="4"/>
        <v>0.30811937037635573</v>
      </c>
      <c r="AD29">
        <f t="shared" si="4"/>
        <v>0.3143725016728951</v>
      </c>
      <c r="AE29">
        <f t="shared" si="4"/>
        <v>0.32037114298019248</v>
      </c>
      <c r="AF29">
        <f t="shared" si="4"/>
        <v>0.3261214859892031</v>
      </c>
      <c r="AG29">
        <f t="shared" si="4"/>
        <v>0.33162959443515549</v>
      </c>
      <c r="AH29">
        <f t="shared" si="4"/>
        <v>0.3369014065351616</v>
      </c>
      <c r="AI29">
        <f t="shared" si="4"/>
        <v>0.34194273738160602</v>
      </c>
      <c r="AJ29">
        <f t="shared" si="4"/>
        <v>0.3467592812920916</v>
      </c>
      <c r="AK29">
        <f t="shared" si="4"/>
        <v>0.35135661411670249</v>
      </c>
      <c r="AL29">
        <f t="shared" si="4"/>
        <v>0.35574019550333824</v>
      </c>
      <c r="AM29">
        <f t="shared" si="4"/>
        <v>0.35991537112185179</v>
      </c>
      <c r="AN29">
        <f t="shared" si="4"/>
        <v>0.36388737484771944</v>
      </c>
      <c r="AO29">
        <f t="shared" si="4"/>
        <v>0.36766133090595238</v>
      </c>
    </row>
    <row r="30" spans="1:86" x14ac:dyDescent="0.25">
      <c r="A30" t="s">
        <v>27</v>
      </c>
      <c r="B30">
        <f>SUM(B29:AO29)</f>
        <v>9.256574027772178</v>
      </c>
    </row>
    <row r="33" spans="1:65" x14ac:dyDescent="0.25">
      <c r="A33" t="s">
        <v>28</v>
      </c>
    </row>
    <row r="34" spans="1:65" x14ac:dyDescent="0.25">
      <c r="A34" t="s">
        <v>29</v>
      </c>
    </row>
    <row r="35" spans="1:65" x14ac:dyDescent="0.25">
      <c r="A35" t="s">
        <v>30</v>
      </c>
      <c r="C35">
        <f>0.03</f>
        <v>0.03</v>
      </c>
    </row>
    <row r="37" spans="1:65" x14ac:dyDescent="0.25">
      <c r="A37" t="s">
        <v>17</v>
      </c>
      <c r="B37">
        <v>0.5</v>
      </c>
      <c r="C37">
        <v>1</v>
      </c>
      <c r="D37">
        <v>1.5</v>
      </c>
      <c r="E37">
        <v>2</v>
      </c>
      <c r="F37">
        <v>2.5</v>
      </c>
      <c r="G37">
        <v>3</v>
      </c>
      <c r="H37">
        <v>3.5</v>
      </c>
      <c r="I37">
        <v>4</v>
      </c>
      <c r="J37">
        <v>4.5</v>
      </c>
      <c r="K37">
        <v>5</v>
      </c>
      <c r="L37">
        <v>5.5</v>
      </c>
      <c r="M37">
        <v>6</v>
      </c>
      <c r="N37">
        <v>6.5</v>
      </c>
      <c r="O37">
        <v>7</v>
      </c>
      <c r="P37">
        <v>7.5</v>
      </c>
      <c r="Q37">
        <v>8</v>
      </c>
      <c r="R37">
        <v>8.5</v>
      </c>
      <c r="S37">
        <v>9</v>
      </c>
      <c r="T37">
        <v>9.5</v>
      </c>
      <c r="U37">
        <v>10</v>
      </c>
      <c r="V37">
        <v>10.5</v>
      </c>
      <c r="W37">
        <v>11</v>
      </c>
      <c r="X37">
        <v>11.5</v>
      </c>
      <c r="Y37">
        <v>12</v>
      </c>
      <c r="Z37">
        <v>12.5</v>
      </c>
      <c r="AA37">
        <v>13</v>
      </c>
      <c r="AB37">
        <v>13.5</v>
      </c>
      <c r="AC37">
        <v>14</v>
      </c>
      <c r="AD37">
        <v>14.5</v>
      </c>
      <c r="AE37">
        <v>15</v>
      </c>
      <c r="AF37">
        <v>15.5</v>
      </c>
      <c r="AG37">
        <v>16</v>
      </c>
      <c r="AH37">
        <v>16.5</v>
      </c>
      <c r="AI37">
        <v>17</v>
      </c>
      <c r="AJ37">
        <v>17.5</v>
      </c>
      <c r="AK37">
        <v>18</v>
      </c>
      <c r="AL37">
        <v>18.5</v>
      </c>
      <c r="AM37">
        <v>19</v>
      </c>
      <c r="AN37">
        <v>19.5</v>
      </c>
      <c r="AO37">
        <v>20</v>
      </c>
      <c r="AP37">
        <v>20.5</v>
      </c>
      <c r="AQ37">
        <v>21</v>
      </c>
      <c r="AR37">
        <v>21.5</v>
      </c>
      <c r="AS37">
        <v>22</v>
      </c>
      <c r="AT37">
        <v>22.5</v>
      </c>
      <c r="AU37">
        <v>23</v>
      </c>
      <c r="AV37">
        <v>23.5</v>
      </c>
      <c r="AW37">
        <v>24</v>
      </c>
      <c r="AX37">
        <v>24.5</v>
      </c>
      <c r="AY37">
        <v>25</v>
      </c>
      <c r="AZ37">
        <v>25.5</v>
      </c>
      <c r="BA37">
        <v>26</v>
      </c>
      <c r="BB37">
        <v>26.5</v>
      </c>
      <c r="BC37">
        <v>27</v>
      </c>
      <c r="BD37">
        <v>27.5</v>
      </c>
      <c r="BE37">
        <v>28</v>
      </c>
      <c r="BF37">
        <v>28.5</v>
      </c>
      <c r="BG37">
        <v>29</v>
      </c>
      <c r="BH37">
        <v>29.5</v>
      </c>
      <c r="BI37">
        <v>30</v>
      </c>
    </row>
    <row r="38" spans="1:65" x14ac:dyDescent="0.25">
      <c r="A38" t="s">
        <v>18</v>
      </c>
      <c r="B38">
        <f>50*$C$35</f>
        <v>1.5</v>
      </c>
      <c r="C38">
        <f t="shared" ref="C38:BH38" si="5">50*$C$35</f>
        <v>1.5</v>
      </c>
      <c r="D38">
        <f t="shared" si="5"/>
        <v>1.5</v>
      </c>
      <c r="E38">
        <f t="shared" si="5"/>
        <v>1.5</v>
      </c>
      <c r="F38">
        <f t="shared" si="5"/>
        <v>1.5</v>
      </c>
      <c r="G38">
        <f t="shared" si="5"/>
        <v>1.5</v>
      </c>
      <c r="H38">
        <f t="shared" si="5"/>
        <v>1.5</v>
      </c>
      <c r="I38">
        <f t="shared" si="5"/>
        <v>1.5</v>
      </c>
      <c r="J38">
        <f t="shared" si="5"/>
        <v>1.5</v>
      </c>
      <c r="K38">
        <f t="shared" si="5"/>
        <v>1.5</v>
      </c>
      <c r="L38">
        <f t="shared" si="5"/>
        <v>1.5</v>
      </c>
      <c r="M38">
        <f t="shared" si="5"/>
        <v>1.5</v>
      </c>
      <c r="N38">
        <f t="shared" si="5"/>
        <v>1.5</v>
      </c>
      <c r="O38">
        <f t="shared" si="5"/>
        <v>1.5</v>
      </c>
      <c r="P38">
        <f t="shared" si="5"/>
        <v>1.5</v>
      </c>
      <c r="Q38">
        <f t="shared" si="5"/>
        <v>1.5</v>
      </c>
      <c r="R38">
        <f t="shared" si="5"/>
        <v>1.5</v>
      </c>
      <c r="S38">
        <f t="shared" si="5"/>
        <v>1.5</v>
      </c>
      <c r="T38">
        <f t="shared" si="5"/>
        <v>1.5</v>
      </c>
      <c r="U38">
        <f t="shared" si="5"/>
        <v>1.5</v>
      </c>
      <c r="V38">
        <f t="shared" si="5"/>
        <v>1.5</v>
      </c>
      <c r="W38">
        <f t="shared" si="5"/>
        <v>1.5</v>
      </c>
      <c r="X38">
        <f t="shared" si="5"/>
        <v>1.5</v>
      </c>
      <c r="Y38">
        <f t="shared" si="5"/>
        <v>1.5</v>
      </c>
      <c r="Z38">
        <f t="shared" si="5"/>
        <v>1.5</v>
      </c>
      <c r="AA38">
        <f t="shared" si="5"/>
        <v>1.5</v>
      </c>
      <c r="AB38">
        <f t="shared" si="5"/>
        <v>1.5</v>
      </c>
      <c r="AC38">
        <f t="shared" si="5"/>
        <v>1.5</v>
      </c>
      <c r="AD38">
        <f t="shared" si="5"/>
        <v>1.5</v>
      </c>
      <c r="AE38">
        <f t="shared" si="5"/>
        <v>1.5</v>
      </c>
      <c r="AF38">
        <f t="shared" si="5"/>
        <v>1.5</v>
      </c>
      <c r="AG38">
        <f t="shared" si="5"/>
        <v>1.5</v>
      </c>
      <c r="AH38">
        <f t="shared" si="5"/>
        <v>1.5</v>
      </c>
      <c r="AI38">
        <f t="shared" si="5"/>
        <v>1.5</v>
      </c>
      <c r="AJ38">
        <f t="shared" si="5"/>
        <v>1.5</v>
      </c>
      <c r="AK38">
        <f t="shared" si="5"/>
        <v>1.5</v>
      </c>
      <c r="AL38">
        <f t="shared" si="5"/>
        <v>1.5</v>
      </c>
      <c r="AM38">
        <f t="shared" si="5"/>
        <v>1.5</v>
      </c>
      <c r="AN38">
        <f t="shared" si="5"/>
        <v>1.5</v>
      </c>
      <c r="AO38">
        <f t="shared" si="5"/>
        <v>1.5</v>
      </c>
      <c r="AP38">
        <f t="shared" si="5"/>
        <v>1.5</v>
      </c>
      <c r="AQ38">
        <f t="shared" si="5"/>
        <v>1.5</v>
      </c>
      <c r="AR38">
        <f t="shared" si="5"/>
        <v>1.5</v>
      </c>
      <c r="AS38">
        <f t="shared" si="5"/>
        <v>1.5</v>
      </c>
      <c r="AT38">
        <f t="shared" si="5"/>
        <v>1.5</v>
      </c>
      <c r="AU38">
        <f t="shared" si="5"/>
        <v>1.5</v>
      </c>
      <c r="AV38">
        <f t="shared" si="5"/>
        <v>1.5</v>
      </c>
      <c r="AW38">
        <f t="shared" si="5"/>
        <v>1.5</v>
      </c>
      <c r="AX38">
        <f t="shared" si="5"/>
        <v>1.5</v>
      </c>
      <c r="AY38">
        <f t="shared" si="5"/>
        <v>1.5</v>
      </c>
      <c r="AZ38">
        <f t="shared" si="5"/>
        <v>1.5</v>
      </c>
      <c r="BA38">
        <f t="shared" si="5"/>
        <v>1.5</v>
      </c>
      <c r="BB38">
        <f t="shared" si="5"/>
        <v>1.5</v>
      </c>
      <c r="BC38">
        <f t="shared" si="5"/>
        <v>1.5</v>
      </c>
      <c r="BD38">
        <f t="shared" si="5"/>
        <v>1.5</v>
      </c>
      <c r="BE38">
        <f t="shared" si="5"/>
        <v>1.5</v>
      </c>
      <c r="BF38">
        <f t="shared" si="5"/>
        <v>1.5</v>
      </c>
      <c r="BG38">
        <f t="shared" si="5"/>
        <v>1.5</v>
      </c>
      <c r="BH38">
        <f t="shared" si="5"/>
        <v>1.5</v>
      </c>
      <c r="BI38">
        <f>50*$C$35+100</f>
        <v>101.5</v>
      </c>
    </row>
    <row r="39" spans="1:65" x14ac:dyDescent="0.25">
      <c r="A39" t="s">
        <v>31</v>
      </c>
      <c r="B39">
        <f>EXP(-B37*$C$2)</f>
        <v>0.98511193960306265</v>
      </c>
      <c r="C39">
        <f t="shared" ref="C39:BI39" si="6">EXP(-C37*$C$2)</f>
        <v>0.97044553354850815</v>
      </c>
      <c r="D39">
        <f t="shared" si="6"/>
        <v>0.95599748183309996</v>
      </c>
      <c r="E39">
        <f t="shared" si="6"/>
        <v>0.94176453358424872</v>
      </c>
      <c r="F39">
        <f t="shared" si="6"/>
        <v>0.92774348632855286</v>
      </c>
      <c r="G39">
        <f t="shared" si="6"/>
        <v>0.91393118527122819</v>
      </c>
      <c r="H39">
        <f t="shared" si="6"/>
        <v>0.90032452258626561</v>
      </c>
      <c r="I39">
        <f t="shared" si="6"/>
        <v>0.88692043671715748</v>
      </c>
      <c r="J39">
        <f t="shared" si="6"/>
        <v>0.87371591168803442</v>
      </c>
      <c r="K39">
        <f t="shared" si="6"/>
        <v>0.86070797642505781</v>
      </c>
      <c r="L39">
        <f t="shared" si="6"/>
        <v>0.84789370408791587</v>
      </c>
      <c r="M39">
        <f t="shared" si="6"/>
        <v>0.835270211411272</v>
      </c>
      <c r="N39">
        <f t="shared" si="6"/>
        <v>0.82283465805601841</v>
      </c>
      <c r="O39">
        <f t="shared" si="6"/>
        <v>0.81058424597018708</v>
      </c>
      <c r="P39">
        <f t="shared" si="6"/>
        <v>0.79851621875937706</v>
      </c>
      <c r="Q39">
        <f t="shared" si="6"/>
        <v>0.78662786106655347</v>
      </c>
      <c r="R39">
        <f t="shared" si="6"/>
        <v>0.77491649796108097</v>
      </c>
      <c r="S39">
        <f t="shared" si="6"/>
        <v>0.76337949433685315</v>
      </c>
      <c r="T39">
        <f t="shared" si="6"/>
        <v>0.75201425431938262</v>
      </c>
      <c r="U39">
        <f t="shared" si="6"/>
        <v>0.74081822068171788</v>
      </c>
      <c r="V39">
        <f t="shared" si="6"/>
        <v>0.72978887426905681</v>
      </c>
      <c r="W39">
        <f t="shared" si="6"/>
        <v>0.71892373343192617</v>
      </c>
      <c r="X39">
        <f t="shared" si="6"/>
        <v>0.70822035346779999</v>
      </c>
      <c r="Y39">
        <f t="shared" si="6"/>
        <v>0.69767632607103103</v>
      </c>
      <c r="Z39">
        <f t="shared" si="6"/>
        <v>0.68728927879097224</v>
      </c>
      <c r="AA39">
        <f t="shared" si="6"/>
        <v>0.67705687449816465</v>
      </c>
      <c r="AB39">
        <f t="shared" si="6"/>
        <v>0.66697681085847438</v>
      </c>
      <c r="AC39">
        <f t="shared" si="6"/>
        <v>0.65704681981505675</v>
      </c>
      <c r="AD39">
        <f t="shared" si="6"/>
        <v>0.64726466707803465</v>
      </c>
      <c r="AE39">
        <f t="shared" si="6"/>
        <v>0.63762815162177333</v>
      </c>
      <c r="AF39">
        <f t="shared" si="6"/>
        <v>0.62813510518964089</v>
      </c>
      <c r="AG39">
        <f t="shared" si="6"/>
        <v>0.61878339180614084</v>
      </c>
      <c r="AH39">
        <f t="shared" si="6"/>
        <v>0.60957090729630925</v>
      </c>
      <c r="AI39">
        <f t="shared" si="6"/>
        <v>0.6004955788122659</v>
      </c>
      <c r="AJ39">
        <f t="shared" si="6"/>
        <v>0.59155536436681511</v>
      </c>
      <c r="AK39">
        <f t="shared" si="6"/>
        <v>0.58274825237398964</v>
      </c>
      <c r="AL39">
        <f t="shared" si="6"/>
        <v>0.57407226119643606</v>
      </c>
      <c r="AM39">
        <f t="shared" si="6"/>
        <v>0.56552543869953709</v>
      </c>
      <c r="AN39">
        <f t="shared" si="6"/>
        <v>0.55710586181217392</v>
      </c>
      <c r="AO39">
        <f t="shared" si="6"/>
        <v>0.54881163609402639</v>
      </c>
      <c r="AP39">
        <f t="shared" si="6"/>
        <v>0.54064089530931658</v>
      </c>
      <c r="AQ39">
        <f t="shared" si="6"/>
        <v>0.53259180100689718</v>
      </c>
      <c r="AR39">
        <f t="shared" si="6"/>
        <v>0.52466254210659291</v>
      </c>
      <c r="AS39">
        <f t="shared" si="6"/>
        <v>0.51685133449169929</v>
      </c>
      <c r="AT39">
        <f t="shared" si="6"/>
        <v>0.50915642060754918</v>
      </c>
      <c r="AU39">
        <f t="shared" si="6"/>
        <v>0.50157606906605556</v>
      </c>
      <c r="AV39">
        <f t="shared" si="6"/>
        <v>0.49410857425614169</v>
      </c>
      <c r="AW39">
        <f t="shared" si="6"/>
        <v>0.48675225595997168</v>
      </c>
      <c r="AX39">
        <f t="shared" si="6"/>
        <v>0.47950545897489411</v>
      </c>
      <c r="AY39">
        <f t="shared" si="6"/>
        <v>0.47236655274101469</v>
      </c>
      <c r="AZ39">
        <f t="shared" si="6"/>
        <v>0.46533393097431341</v>
      </c>
      <c r="BA39">
        <f t="shared" si="6"/>
        <v>0.45840601130522352</v>
      </c>
      <c r="BB39">
        <f t="shared" si="6"/>
        <v>0.45158123492259228</v>
      </c>
      <c r="BC39">
        <f t="shared" si="6"/>
        <v>0.44485806622294116</v>
      </c>
      <c r="BD39">
        <f t="shared" si="6"/>
        <v>0.43823499246494924</v>
      </c>
      <c r="BE39">
        <f t="shared" si="6"/>
        <v>0.43171052342907973</v>
      </c>
      <c r="BF39">
        <f t="shared" si="6"/>
        <v>0.42528319108227414</v>
      </c>
      <c r="BG39">
        <f t="shared" si="6"/>
        <v>0.418951549247639</v>
      </c>
      <c r="BH39">
        <f t="shared" si="6"/>
        <v>0.41271417327904963</v>
      </c>
      <c r="BI39">
        <f t="shared" si="6"/>
        <v>0.40656965974059917</v>
      </c>
    </row>
    <row r="40" spans="1:65" x14ac:dyDescent="0.25">
      <c r="A40" t="s">
        <v>21</v>
      </c>
      <c r="B40">
        <f>B38*B39</f>
        <v>1.4776679094045939</v>
      </c>
      <c r="C40">
        <f t="shared" ref="C40:BI40" si="7">C38*C39</f>
        <v>1.4556683003227622</v>
      </c>
      <c r="D40">
        <f t="shared" si="7"/>
        <v>1.4339962227496499</v>
      </c>
      <c r="E40">
        <f t="shared" si="7"/>
        <v>1.412646800376373</v>
      </c>
      <c r="F40">
        <f t="shared" si="7"/>
        <v>1.3916152294928292</v>
      </c>
      <c r="G40">
        <f t="shared" si="7"/>
        <v>1.3708967779068422</v>
      </c>
      <c r="H40">
        <f t="shared" si="7"/>
        <v>1.3504867838793984</v>
      </c>
      <c r="I40">
        <f t="shared" si="7"/>
        <v>1.3303806550757362</v>
      </c>
      <c r="J40">
        <f t="shared" si="7"/>
        <v>1.3105738675320517</v>
      </c>
      <c r="K40">
        <f t="shared" si="7"/>
        <v>1.2910619646375867</v>
      </c>
      <c r="L40">
        <f t="shared" si="7"/>
        <v>1.2718405561318737</v>
      </c>
      <c r="M40">
        <f t="shared" si="7"/>
        <v>1.252905317116908</v>
      </c>
      <c r="N40">
        <f t="shared" si="7"/>
        <v>1.2342519870840276</v>
      </c>
      <c r="O40">
        <f t="shared" si="7"/>
        <v>1.2158763689552807</v>
      </c>
      <c r="P40">
        <f t="shared" si="7"/>
        <v>1.1977743281390656</v>
      </c>
      <c r="Q40">
        <f t="shared" si="7"/>
        <v>1.1799417915998303</v>
      </c>
      <c r="R40">
        <f t="shared" si="7"/>
        <v>1.1623747469416215</v>
      </c>
      <c r="S40">
        <f t="shared" si="7"/>
        <v>1.1450692415052797</v>
      </c>
      <c r="T40">
        <f t="shared" si="7"/>
        <v>1.128021381479074</v>
      </c>
      <c r="U40">
        <f t="shared" si="7"/>
        <v>1.1112273310225769</v>
      </c>
      <c r="V40">
        <f t="shared" si="7"/>
        <v>1.0946833114035852</v>
      </c>
      <c r="W40">
        <f t="shared" si="7"/>
        <v>1.0783856001478893</v>
      </c>
      <c r="X40">
        <f t="shared" si="7"/>
        <v>1.0623305302017001</v>
      </c>
      <c r="Y40">
        <f t="shared" si="7"/>
        <v>1.0465144891065465</v>
      </c>
      <c r="Z40">
        <f t="shared" si="7"/>
        <v>1.0309339181864583</v>
      </c>
      <c r="AA40">
        <f t="shared" si="7"/>
        <v>1.0155853117472469</v>
      </c>
      <c r="AB40">
        <f t="shared" si="7"/>
        <v>1.0004652162877115</v>
      </c>
      <c r="AC40">
        <f t="shared" si="7"/>
        <v>0.98557022972258512</v>
      </c>
      <c r="AD40">
        <f t="shared" si="7"/>
        <v>0.97089700061705198</v>
      </c>
      <c r="AE40">
        <f t="shared" si="7"/>
        <v>0.95644222743266005</v>
      </c>
      <c r="AF40">
        <f t="shared" si="7"/>
        <v>0.94220265778446133</v>
      </c>
      <c r="AG40">
        <f t="shared" si="7"/>
        <v>0.9281750877092112</v>
      </c>
      <c r="AH40">
        <f t="shared" si="7"/>
        <v>0.91435636094446382</v>
      </c>
      <c r="AI40">
        <f t="shared" si="7"/>
        <v>0.90074336821839884</v>
      </c>
      <c r="AJ40">
        <f t="shared" si="7"/>
        <v>0.88733304655022271</v>
      </c>
      <c r="AK40">
        <f t="shared" si="7"/>
        <v>0.8741223785609844</v>
      </c>
      <c r="AL40">
        <f t="shared" si="7"/>
        <v>0.86110839179465404</v>
      </c>
      <c r="AM40">
        <f t="shared" si="7"/>
        <v>0.84828815804930557</v>
      </c>
      <c r="AN40">
        <f t="shared" si="7"/>
        <v>0.83565879271826082</v>
      </c>
      <c r="AO40">
        <f t="shared" si="7"/>
        <v>0.82321745414103953</v>
      </c>
      <c r="AP40">
        <f t="shared" si="7"/>
        <v>0.81096134296397482</v>
      </c>
      <c r="AQ40">
        <f t="shared" si="7"/>
        <v>0.79888770151034572</v>
      </c>
      <c r="AR40">
        <f t="shared" si="7"/>
        <v>0.78699381315988937</v>
      </c>
      <c r="AS40">
        <f t="shared" si="7"/>
        <v>0.77527700173754899</v>
      </c>
      <c r="AT40">
        <f t="shared" si="7"/>
        <v>0.76373463091132376</v>
      </c>
      <c r="AU40">
        <f t="shared" si="7"/>
        <v>0.75236410359908334</v>
      </c>
      <c r="AV40">
        <f t="shared" si="7"/>
        <v>0.7411628613842125</v>
      </c>
      <c r="AW40">
        <f t="shared" si="7"/>
        <v>0.73012838393995749</v>
      </c>
      <c r="AX40">
        <f t="shared" si="7"/>
        <v>0.71925818846234113</v>
      </c>
      <c r="AY40">
        <f t="shared" si="7"/>
        <v>0.70854982911152198</v>
      </c>
      <c r="AZ40">
        <f t="shared" si="7"/>
        <v>0.69800089646147012</v>
      </c>
      <c r="BA40">
        <f t="shared" si="7"/>
        <v>0.68760901695783527</v>
      </c>
      <c r="BB40">
        <f t="shared" si="7"/>
        <v>0.67737185238388842</v>
      </c>
      <c r="BC40">
        <f t="shared" si="7"/>
        <v>0.66728709933441177</v>
      </c>
      <c r="BD40">
        <f t="shared" si="7"/>
        <v>0.6573524886974238</v>
      </c>
      <c r="BE40">
        <f t="shared" si="7"/>
        <v>0.64756578514361962</v>
      </c>
      <c r="BF40">
        <f t="shared" si="7"/>
        <v>0.63792478662341123</v>
      </c>
      <c r="BG40">
        <f t="shared" si="7"/>
        <v>0.6284273238714585</v>
      </c>
      <c r="BH40">
        <f t="shared" si="7"/>
        <v>0.61907125991857448</v>
      </c>
      <c r="BI40">
        <f t="shared" si="7"/>
        <v>41.266820463670818</v>
      </c>
    </row>
    <row r="41" spans="1:65" x14ac:dyDescent="0.25">
      <c r="B41">
        <f>SUM(B40:BI40)</f>
        <v>99.55603992252091</v>
      </c>
    </row>
    <row r="43" spans="1:65" x14ac:dyDescent="0.25">
      <c r="A43" t="s">
        <v>24</v>
      </c>
      <c r="B43">
        <f>B40/$B$41</f>
        <v>1.4842574197955071E-2</v>
      </c>
      <c r="C43">
        <f t="shared" ref="C43:BH43" si="8">C40/$B$41</f>
        <v>1.4621597056849893E-2</v>
      </c>
      <c r="D43">
        <f t="shared" si="8"/>
        <v>1.4403909836767832E-2</v>
      </c>
      <c r="E43">
        <f t="shared" si="8"/>
        <v>1.4189463557165992E-2</v>
      </c>
      <c r="F43">
        <f t="shared" si="8"/>
        <v>1.3978209966726763E-2</v>
      </c>
      <c r="G43">
        <f t="shared" si="8"/>
        <v>1.3770101532501062E-2</v>
      </c>
      <c r="H43">
        <f t="shared" si="8"/>
        <v>1.3565091429213229E-2</v>
      </c>
      <c r="I43">
        <f t="shared" si="8"/>
        <v>1.3363133528725124E-2</v>
      </c>
      <c r="J43">
        <f t="shared" si="8"/>
        <v>1.3164182389657128E-2</v>
      </c>
      <c r="K43">
        <f t="shared" si="8"/>
        <v>1.2968193247163614E-2</v>
      </c>
      <c r="L43">
        <f t="shared" si="8"/>
        <v>1.2775122002860686E-2</v>
      </c>
      <c r="M43">
        <f t="shared" si="8"/>
        <v>1.2584925214903852E-2</v>
      </c>
      <c r="N43">
        <f t="shared" si="8"/>
        <v>1.2397560088213425E-2</v>
      </c>
      <c r="O43">
        <f t="shared" si="8"/>
        <v>1.2212984464845445E-2</v>
      </c>
      <c r="P43">
        <f t="shared" si="8"/>
        <v>1.2031156814505967E-2</v>
      </c>
      <c r="Q43">
        <f t="shared" si="8"/>
        <v>1.1852036225206579E-2</v>
      </c>
      <c r="R43">
        <f t="shared" si="8"/>
        <v>1.1675582394059015E-2</v>
      </c>
      <c r="S43">
        <f t="shared" si="8"/>
        <v>1.1501755618206844E-2</v>
      </c>
      <c r="T43">
        <f t="shared" si="8"/>
        <v>1.1330516785892168E-2</v>
      </c>
      <c r="U43">
        <f t="shared" si="8"/>
        <v>1.1161827367655294E-2</v>
      </c>
      <c r="V43">
        <f t="shared" si="8"/>
        <v>1.0995649407665453E-2</v>
      </c>
      <c r="W43">
        <f t="shared" si="8"/>
        <v>1.0831945515180581E-2</v>
      </c>
      <c r="X43">
        <f t="shared" si="8"/>
        <v>1.0670678856134239E-2</v>
      </c>
      <c r="Y43">
        <f t="shared" si="8"/>
        <v>1.0511813144847788E-2</v>
      </c>
      <c r="Z43">
        <f t="shared" si="8"/>
        <v>1.0355312635865976E-2</v>
      </c>
      <c r="AA43">
        <f t="shared" si="8"/>
        <v>1.0201142115914033E-2</v>
      </c>
      <c r="AB43">
        <f t="shared" si="8"/>
        <v>1.0049266895974563E-2</v>
      </c>
      <c r="AC43">
        <f t="shared" si="8"/>
        <v>9.8996528034823519E-3</v>
      </c>
      <c r="AD43">
        <f t="shared" si="8"/>
        <v>9.7522661746353989E-3</v>
      </c>
      <c r="AE43">
        <f t="shared" si="8"/>
        <v>9.6070738468204183E-3</v>
      </c>
      <c r="AF43">
        <f t="shared" si="8"/>
        <v>9.4640431511511178E-3</v>
      </c>
      <c r="AG43">
        <f t="shared" si="8"/>
        <v>9.3231419051175574E-3</v>
      </c>
      <c r="AH43">
        <f t="shared" si="8"/>
        <v>9.1843384053449488E-3</v>
      </c>
      <c r="AI43">
        <f t="shared" si="8"/>
        <v>9.0476014204602627E-3</v>
      </c>
      <c r="AJ43">
        <f t="shared" si="8"/>
        <v>8.9129001840650354E-3</v>
      </c>
      <c r="AK43">
        <f t="shared" si="8"/>
        <v>8.7802043878128008E-3</v>
      </c>
      <c r="AL43">
        <f t="shared" si="8"/>
        <v>8.64948417458959E-3</v>
      </c>
      <c r="AM43">
        <f t="shared" si="8"/>
        <v>8.5207101317959465E-3</v>
      </c>
      <c r="AN43">
        <f t="shared" si="8"/>
        <v>8.3938532847289728E-3</v>
      </c>
      <c r="AO43">
        <f t="shared" si="8"/>
        <v>8.2688850900628948E-3</v>
      </c>
      <c r="AP43">
        <f t="shared" si="8"/>
        <v>8.1457774294267059E-3</v>
      </c>
      <c r="AQ43">
        <f t="shared" si="8"/>
        <v>8.0245026030773912E-3</v>
      </c>
      <c r="AR43">
        <f t="shared" si="8"/>
        <v>7.9050333236673955E-3</v>
      </c>
      <c r="AS43">
        <f t="shared" si="8"/>
        <v>7.7873427101048335E-3</v>
      </c>
      <c r="AT43">
        <f t="shared" si="8"/>
        <v>7.6714042815051418E-3</v>
      </c>
      <c r="AU43">
        <f t="shared" si="8"/>
        <v>7.5571919512327701E-3</v>
      </c>
      <c r="AV43">
        <f t="shared" si="8"/>
        <v>7.4446800210315675E-3</v>
      </c>
      <c r="AW43">
        <f t="shared" si="8"/>
        <v>7.333843175242577E-3</v>
      </c>
      <c r="AX43">
        <f t="shared" si="8"/>
        <v>7.2246564751078986E-3</v>
      </c>
      <c r="AY43">
        <f t="shared" si="8"/>
        <v>7.1170953531593667E-3</v>
      </c>
      <c r="AZ43">
        <f t="shared" si="8"/>
        <v>7.0111356076907692E-3</v>
      </c>
      <c r="BA43">
        <f t="shared" si="8"/>
        <v>6.9067533973123504E-3</v>
      </c>
      <c r="BB43">
        <f t="shared" si="8"/>
        <v>6.803925235586413E-3</v>
      </c>
      <c r="BC43">
        <f t="shared" si="8"/>
        <v>6.7026279857427566E-3</v>
      </c>
      <c r="BD43">
        <f t="shared" si="8"/>
        <v>6.6028388554728147E-3</v>
      </c>
      <c r="BE43">
        <f t="shared" si="8"/>
        <v>6.5045353918012925E-3</v>
      </c>
      <c r="BF43">
        <f t="shared" si="8"/>
        <v>6.407695476034138E-3</v>
      </c>
      <c r="BG43">
        <f t="shared" si="8"/>
        <v>6.3122973187817594E-3</v>
      </c>
      <c r="BH43">
        <f t="shared" si="8"/>
        <v>6.2183194550563103E-3</v>
      </c>
      <c r="BI43">
        <f>BI40/$B$41</f>
        <v>0.41450845670224085</v>
      </c>
      <c r="BJ43" t="s">
        <v>32</v>
      </c>
      <c r="BM43">
        <f>SUM(B43:BJ43)</f>
        <v>1.0000000000000002</v>
      </c>
    </row>
    <row r="44" spans="1:65" x14ac:dyDescent="0.25">
      <c r="A44" t="s">
        <v>26</v>
      </c>
      <c r="B44">
        <f>B43*B37</f>
        <v>7.4212870989775357E-3</v>
      </c>
      <c r="C44">
        <f t="shared" ref="C44:BI44" si="9">C43*C37</f>
        <v>1.4621597056849893E-2</v>
      </c>
      <c r="D44">
        <f t="shared" si="9"/>
        <v>2.1605864755151749E-2</v>
      </c>
      <c r="E44">
        <f t="shared" si="9"/>
        <v>2.8378927114331983E-2</v>
      </c>
      <c r="F44">
        <f t="shared" si="9"/>
        <v>3.4945524916816906E-2</v>
      </c>
      <c r="G44">
        <f t="shared" si="9"/>
        <v>4.1310304597503185E-2</v>
      </c>
      <c r="H44">
        <f t="shared" si="9"/>
        <v>4.7477820002246304E-2</v>
      </c>
      <c r="I44">
        <f t="shared" si="9"/>
        <v>5.3452534114900495E-2</v>
      </c>
      <c r="J44">
        <f t="shared" si="9"/>
        <v>5.9238820753457072E-2</v>
      </c>
      <c r="K44">
        <f t="shared" si="9"/>
        <v>6.4840966235818073E-2</v>
      </c>
      <c r="L44">
        <f t="shared" si="9"/>
        <v>7.0263171015733775E-2</v>
      </c>
      <c r="M44">
        <f t="shared" si="9"/>
        <v>7.5509551289423105E-2</v>
      </c>
      <c r="N44">
        <f t="shared" si="9"/>
        <v>8.0584140573387253E-2</v>
      </c>
      <c r="O44">
        <f t="shared" si="9"/>
        <v>8.5490891253918108E-2</v>
      </c>
      <c r="P44">
        <f t="shared" si="9"/>
        <v>9.023367610879475E-2</v>
      </c>
      <c r="Q44">
        <f t="shared" si="9"/>
        <v>9.4816289801652631E-2</v>
      </c>
      <c r="R44">
        <f t="shared" si="9"/>
        <v>9.9242450349501632E-2</v>
      </c>
      <c r="S44">
        <f t="shared" si="9"/>
        <v>0.1035158005638616</v>
      </c>
      <c r="T44">
        <f t="shared" si="9"/>
        <v>0.1076399094659756</v>
      </c>
      <c r="U44">
        <f t="shared" si="9"/>
        <v>0.11161827367655294</v>
      </c>
      <c r="V44">
        <f t="shared" si="9"/>
        <v>0.11545431878048726</v>
      </c>
      <c r="W44">
        <f t="shared" si="9"/>
        <v>0.1191514006669864</v>
      </c>
      <c r="X44">
        <f t="shared" si="9"/>
        <v>0.12271280684554375</v>
      </c>
      <c r="Y44">
        <f t="shared" si="9"/>
        <v>0.12614175773817346</v>
      </c>
      <c r="Z44">
        <f t="shared" si="9"/>
        <v>0.1294414079483247</v>
      </c>
      <c r="AA44">
        <f t="shared" si="9"/>
        <v>0.13261484750688243</v>
      </c>
      <c r="AB44">
        <f t="shared" si="9"/>
        <v>0.1356651030956566</v>
      </c>
      <c r="AC44">
        <f t="shared" si="9"/>
        <v>0.13859513924875294</v>
      </c>
      <c r="AD44">
        <f t="shared" si="9"/>
        <v>0.1414078595322133</v>
      </c>
      <c r="AE44">
        <f t="shared" si="9"/>
        <v>0.14410610770230628</v>
      </c>
      <c r="AF44">
        <f t="shared" si="9"/>
        <v>0.14669266884284232</v>
      </c>
      <c r="AG44">
        <f t="shared" si="9"/>
        <v>0.14917027048188092</v>
      </c>
      <c r="AH44">
        <f t="shared" si="9"/>
        <v>0.15154158368819165</v>
      </c>
      <c r="AI44">
        <f t="shared" si="9"/>
        <v>0.15380922414782447</v>
      </c>
      <c r="AJ44">
        <f t="shared" si="9"/>
        <v>0.15597575322113813</v>
      </c>
      <c r="AK44">
        <f t="shared" si="9"/>
        <v>0.1580436789806304</v>
      </c>
      <c r="AL44">
        <f t="shared" si="9"/>
        <v>0.16001545722990743</v>
      </c>
      <c r="AM44">
        <f t="shared" si="9"/>
        <v>0.16189349250412299</v>
      </c>
      <c r="AN44">
        <f t="shared" si="9"/>
        <v>0.16368013905221496</v>
      </c>
      <c r="AO44">
        <f t="shared" si="9"/>
        <v>0.16537770180125788</v>
      </c>
      <c r="AP44">
        <f t="shared" si="9"/>
        <v>0.16698843730324747</v>
      </c>
      <c r="AQ44">
        <f t="shared" si="9"/>
        <v>0.16851455466462523</v>
      </c>
      <c r="AR44">
        <f t="shared" si="9"/>
        <v>0.16995821645884901</v>
      </c>
      <c r="AS44">
        <f t="shared" si="9"/>
        <v>0.17132153962230634</v>
      </c>
      <c r="AT44">
        <f t="shared" si="9"/>
        <v>0.17260659633386569</v>
      </c>
      <c r="AU44">
        <f t="shared" si="9"/>
        <v>0.17381541487835372</v>
      </c>
      <c r="AV44">
        <f t="shared" si="9"/>
        <v>0.17494998049424185</v>
      </c>
      <c r="AW44">
        <f t="shared" si="9"/>
        <v>0.17601223620582185</v>
      </c>
      <c r="AX44">
        <f t="shared" si="9"/>
        <v>0.17700408364014353</v>
      </c>
      <c r="AY44">
        <f t="shared" si="9"/>
        <v>0.17792738382898415</v>
      </c>
      <c r="AZ44">
        <f t="shared" si="9"/>
        <v>0.1787839579961146</v>
      </c>
      <c r="BA44">
        <f t="shared" si="9"/>
        <v>0.17957558833012111</v>
      </c>
      <c r="BB44">
        <f t="shared" si="9"/>
        <v>0.18030401874303995</v>
      </c>
      <c r="BC44">
        <f t="shared" si="9"/>
        <v>0.18097095561505444</v>
      </c>
      <c r="BD44">
        <f t="shared" si="9"/>
        <v>0.1815780685255024</v>
      </c>
      <c r="BE44">
        <f t="shared" si="9"/>
        <v>0.18212699097043619</v>
      </c>
      <c r="BF44">
        <f t="shared" si="9"/>
        <v>0.18261932106697293</v>
      </c>
      <c r="BG44">
        <f t="shared" si="9"/>
        <v>0.18305662224467101</v>
      </c>
      <c r="BH44">
        <f t="shared" si="9"/>
        <v>0.18344042392416116</v>
      </c>
      <c r="BI44">
        <f t="shared" si="9"/>
        <v>12.435253701067225</v>
      </c>
    </row>
    <row r="45" spans="1:65" x14ac:dyDescent="0.25">
      <c r="B45">
        <f>SUM(B44:BI44)</f>
        <v>19.960506611673932</v>
      </c>
    </row>
    <row r="48" spans="1:65" x14ac:dyDescent="0.25">
      <c r="A48" t="s">
        <v>33</v>
      </c>
      <c r="D48">
        <v>0.5</v>
      </c>
    </row>
    <row r="50" spans="1:13" x14ac:dyDescent="0.25">
      <c r="A50" t="s">
        <v>34</v>
      </c>
      <c r="E50" t="s">
        <v>88</v>
      </c>
    </row>
    <row r="51" spans="1:13" x14ac:dyDescent="0.25">
      <c r="A51" t="s">
        <v>35</v>
      </c>
      <c r="E51">
        <f>(B30-B45)/(D48-B45)</f>
        <v>0.55003360382615629</v>
      </c>
    </row>
    <row r="52" spans="1:13" x14ac:dyDescent="0.25">
      <c r="A52" t="s">
        <v>36</v>
      </c>
      <c r="E52">
        <f>1-E51</f>
        <v>0.44996639617384371</v>
      </c>
    </row>
    <row r="53" spans="1:13" x14ac:dyDescent="0.25">
      <c r="A53" t="s">
        <v>37</v>
      </c>
      <c r="E53">
        <f>E51*D48+E52*B45</f>
        <v>9.256574027772178</v>
      </c>
    </row>
    <row r="55" spans="1:13" x14ac:dyDescent="0.25">
      <c r="A55" t="s">
        <v>38</v>
      </c>
      <c r="B55" s="2">
        <f>E51*C1</f>
        <v>550033.60382615624</v>
      </c>
      <c r="C55" t="s">
        <v>39</v>
      </c>
      <c r="E55" s="2">
        <f>E52*C1</f>
        <v>449966.39617384371</v>
      </c>
      <c r="F55" t="s">
        <v>40</v>
      </c>
    </row>
    <row r="57" spans="1:13" x14ac:dyDescent="0.25">
      <c r="A57" t="s">
        <v>41</v>
      </c>
      <c r="M57">
        <f>C2+0.003</f>
        <v>3.3000000000000002E-2</v>
      </c>
    </row>
    <row r="59" spans="1:13" x14ac:dyDescent="0.25">
      <c r="A59" t="s">
        <v>42</v>
      </c>
      <c r="E59" t="s">
        <v>43</v>
      </c>
    </row>
    <row r="60" spans="1:13" x14ac:dyDescent="0.25">
      <c r="B60" t="s">
        <v>44</v>
      </c>
      <c r="D60" s="2">
        <f>B55*EXP(C2*0.5)</f>
        <v>558346.29722159763</v>
      </c>
    </row>
    <row r="61" spans="1:13" x14ac:dyDescent="0.25">
      <c r="B61" t="s">
        <v>45</v>
      </c>
      <c r="D61" s="2">
        <f>E55/(B41/100)</f>
        <v>451972.97574715532</v>
      </c>
    </row>
    <row r="63" spans="1:13" x14ac:dyDescent="0.25">
      <c r="A63" t="s">
        <v>46</v>
      </c>
      <c r="E63" s="2">
        <f>D60</f>
        <v>558346.29722159763</v>
      </c>
      <c r="F63" s="2" t="s">
        <v>47</v>
      </c>
    </row>
    <row r="64" spans="1:13" x14ac:dyDescent="0.25">
      <c r="A64" t="s">
        <v>48</v>
      </c>
      <c r="E64" s="2">
        <f>D61*0.015</f>
        <v>6779.5946362073291</v>
      </c>
    </row>
    <row r="65" spans="1:60" x14ac:dyDescent="0.25">
      <c r="A65" t="s">
        <v>49</v>
      </c>
    </row>
    <row r="67" spans="1:60" x14ac:dyDescent="0.25">
      <c r="A67" t="s">
        <v>17</v>
      </c>
      <c r="B67">
        <v>0.5</v>
      </c>
      <c r="C67">
        <v>1</v>
      </c>
      <c r="D67">
        <v>1.5</v>
      </c>
      <c r="E67">
        <v>2</v>
      </c>
      <c r="F67">
        <v>2.5</v>
      </c>
      <c r="G67">
        <v>3</v>
      </c>
      <c r="H67">
        <v>3.5</v>
      </c>
      <c r="I67">
        <v>4</v>
      </c>
      <c r="J67">
        <v>4.5</v>
      </c>
      <c r="K67">
        <v>5</v>
      </c>
      <c r="L67">
        <v>5.5</v>
      </c>
      <c r="M67">
        <v>6</v>
      </c>
      <c r="N67">
        <v>6.5</v>
      </c>
      <c r="O67">
        <v>7</v>
      </c>
      <c r="P67">
        <v>7.5</v>
      </c>
      <c r="Q67">
        <v>8</v>
      </c>
      <c r="R67">
        <v>8.5</v>
      </c>
      <c r="S67">
        <v>9</v>
      </c>
      <c r="T67">
        <v>9.5</v>
      </c>
      <c r="U67">
        <v>10</v>
      </c>
      <c r="V67">
        <v>10.5</v>
      </c>
      <c r="W67">
        <v>11</v>
      </c>
      <c r="X67">
        <v>11.5</v>
      </c>
      <c r="Y67">
        <v>12</v>
      </c>
      <c r="Z67">
        <v>12.5</v>
      </c>
      <c r="AA67">
        <v>13</v>
      </c>
      <c r="AB67">
        <v>13.5</v>
      </c>
      <c r="AC67">
        <v>14</v>
      </c>
      <c r="AD67">
        <v>14.5</v>
      </c>
      <c r="AE67">
        <v>15</v>
      </c>
      <c r="AF67">
        <v>15.5</v>
      </c>
      <c r="AG67">
        <v>16</v>
      </c>
      <c r="AH67">
        <v>16.5</v>
      </c>
      <c r="AI67">
        <v>17</v>
      </c>
      <c r="AJ67">
        <v>17.5</v>
      </c>
      <c r="AK67">
        <v>18</v>
      </c>
      <c r="AL67">
        <v>18.5</v>
      </c>
      <c r="AM67">
        <v>19</v>
      </c>
      <c r="AN67">
        <v>19.5</v>
      </c>
      <c r="AO67">
        <v>20</v>
      </c>
      <c r="AP67">
        <v>20.5</v>
      </c>
      <c r="AQ67">
        <v>21</v>
      </c>
      <c r="AR67">
        <v>21.5</v>
      </c>
      <c r="AS67">
        <v>22</v>
      </c>
      <c r="AT67">
        <v>22.5</v>
      </c>
      <c r="AU67">
        <v>23</v>
      </c>
      <c r="AV67">
        <v>23.5</v>
      </c>
      <c r="AW67">
        <v>24</v>
      </c>
      <c r="AX67">
        <v>24.5</v>
      </c>
      <c r="AY67">
        <v>25</v>
      </c>
      <c r="AZ67">
        <v>25.5</v>
      </c>
      <c r="BA67">
        <v>26</v>
      </c>
      <c r="BB67">
        <v>26.5</v>
      </c>
      <c r="BC67">
        <v>27</v>
      </c>
      <c r="BD67">
        <v>27.5</v>
      </c>
      <c r="BE67">
        <v>28</v>
      </c>
      <c r="BF67">
        <v>28.5</v>
      </c>
      <c r="BG67">
        <v>29</v>
      </c>
      <c r="BH67">
        <v>29.5</v>
      </c>
    </row>
    <row r="68" spans="1:60" x14ac:dyDescent="0.25">
      <c r="A68" t="s">
        <v>18</v>
      </c>
      <c r="B68">
        <f>50*$C$35</f>
        <v>1.5</v>
      </c>
      <c r="C68">
        <f t="shared" ref="C68:BG68" si="10">50*$C$35</f>
        <v>1.5</v>
      </c>
      <c r="D68">
        <f t="shared" si="10"/>
        <v>1.5</v>
      </c>
      <c r="E68">
        <f t="shared" si="10"/>
        <v>1.5</v>
      </c>
      <c r="F68">
        <f t="shared" si="10"/>
        <v>1.5</v>
      </c>
      <c r="G68">
        <f t="shared" si="10"/>
        <v>1.5</v>
      </c>
      <c r="H68">
        <f t="shared" si="10"/>
        <v>1.5</v>
      </c>
      <c r="I68">
        <f t="shared" si="10"/>
        <v>1.5</v>
      </c>
      <c r="J68">
        <f t="shared" si="10"/>
        <v>1.5</v>
      </c>
      <c r="K68">
        <f t="shared" si="10"/>
        <v>1.5</v>
      </c>
      <c r="L68">
        <f t="shared" si="10"/>
        <v>1.5</v>
      </c>
      <c r="M68">
        <f t="shared" si="10"/>
        <v>1.5</v>
      </c>
      <c r="N68">
        <f t="shared" si="10"/>
        <v>1.5</v>
      </c>
      <c r="O68">
        <f t="shared" si="10"/>
        <v>1.5</v>
      </c>
      <c r="P68">
        <f t="shared" si="10"/>
        <v>1.5</v>
      </c>
      <c r="Q68">
        <f t="shared" si="10"/>
        <v>1.5</v>
      </c>
      <c r="R68">
        <f t="shared" si="10"/>
        <v>1.5</v>
      </c>
      <c r="S68">
        <f t="shared" si="10"/>
        <v>1.5</v>
      </c>
      <c r="T68">
        <f t="shared" si="10"/>
        <v>1.5</v>
      </c>
      <c r="U68">
        <f t="shared" si="10"/>
        <v>1.5</v>
      </c>
      <c r="V68">
        <f t="shared" si="10"/>
        <v>1.5</v>
      </c>
      <c r="W68">
        <f t="shared" si="10"/>
        <v>1.5</v>
      </c>
      <c r="X68">
        <f t="shared" si="10"/>
        <v>1.5</v>
      </c>
      <c r="Y68">
        <f t="shared" si="10"/>
        <v>1.5</v>
      </c>
      <c r="Z68">
        <f t="shared" si="10"/>
        <v>1.5</v>
      </c>
      <c r="AA68">
        <f t="shared" si="10"/>
        <v>1.5</v>
      </c>
      <c r="AB68">
        <f t="shared" si="10"/>
        <v>1.5</v>
      </c>
      <c r="AC68">
        <f t="shared" si="10"/>
        <v>1.5</v>
      </c>
      <c r="AD68">
        <f t="shared" si="10"/>
        <v>1.5</v>
      </c>
      <c r="AE68">
        <f t="shared" si="10"/>
        <v>1.5</v>
      </c>
      <c r="AF68">
        <f t="shared" si="10"/>
        <v>1.5</v>
      </c>
      <c r="AG68">
        <f t="shared" si="10"/>
        <v>1.5</v>
      </c>
      <c r="AH68">
        <f t="shared" si="10"/>
        <v>1.5</v>
      </c>
      <c r="AI68">
        <f t="shared" si="10"/>
        <v>1.5</v>
      </c>
      <c r="AJ68">
        <f t="shared" si="10"/>
        <v>1.5</v>
      </c>
      <c r="AK68">
        <f t="shared" si="10"/>
        <v>1.5</v>
      </c>
      <c r="AL68">
        <f t="shared" si="10"/>
        <v>1.5</v>
      </c>
      <c r="AM68">
        <f t="shared" si="10"/>
        <v>1.5</v>
      </c>
      <c r="AN68">
        <f t="shared" si="10"/>
        <v>1.5</v>
      </c>
      <c r="AO68">
        <f t="shared" si="10"/>
        <v>1.5</v>
      </c>
      <c r="AP68">
        <f t="shared" si="10"/>
        <v>1.5</v>
      </c>
      <c r="AQ68">
        <f t="shared" si="10"/>
        <v>1.5</v>
      </c>
      <c r="AR68">
        <f t="shared" si="10"/>
        <v>1.5</v>
      </c>
      <c r="AS68">
        <f t="shared" si="10"/>
        <v>1.5</v>
      </c>
      <c r="AT68">
        <f t="shared" si="10"/>
        <v>1.5</v>
      </c>
      <c r="AU68">
        <f t="shared" si="10"/>
        <v>1.5</v>
      </c>
      <c r="AV68">
        <f t="shared" si="10"/>
        <v>1.5</v>
      </c>
      <c r="AW68">
        <f t="shared" si="10"/>
        <v>1.5</v>
      </c>
      <c r="AX68">
        <f t="shared" si="10"/>
        <v>1.5</v>
      </c>
      <c r="AY68">
        <f t="shared" si="10"/>
        <v>1.5</v>
      </c>
      <c r="AZ68">
        <f t="shared" si="10"/>
        <v>1.5</v>
      </c>
      <c r="BA68">
        <f t="shared" si="10"/>
        <v>1.5</v>
      </c>
      <c r="BB68">
        <f t="shared" si="10"/>
        <v>1.5</v>
      </c>
      <c r="BC68">
        <f t="shared" si="10"/>
        <v>1.5</v>
      </c>
      <c r="BD68">
        <f t="shared" si="10"/>
        <v>1.5</v>
      </c>
      <c r="BE68">
        <f t="shared" si="10"/>
        <v>1.5</v>
      </c>
      <c r="BF68">
        <f t="shared" si="10"/>
        <v>1.5</v>
      </c>
      <c r="BG68">
        <f t="shared" si="10"/>
        <v>1.5</v>
      </c>
      <c r="BH68">
        <f>50*$C$35+100</f>
        <v>101.5</v>
      </c>
    </row>
    <row r="69" spans="1:60" x14ac:dyDescent="0.25">
      <c r="A69" t="s">
        <v>31</v>
      </c>
      <c r="B69">
        <f>EXP(-B67*$M$57)</f>
        <v>0.98363537939067236</v>
      </c>
      <c r="C69">
        <f t="shared" ref="C69:BH69" si="11">EXP(-C67*$M$57)</f>
        <v>0.96753855958903201</v>
      </c>
      <c r="D69">
        <f t="shared" si="11"/>
        <v>0.95170515813646217</v>
      </c>
      <c r="E69">
        <f t="shared" si="11"/>
        <v>0.93613086429161885</v>
      </c>
      <c r="F69">
        <f t="shared" si="11"/>
        <v>0.92081143785680453</v>
      </c>
      <c r="G69">
        <f t="shared" si="11"/>
        <v>0.9057427080235485</v>
      </c>
      <c r="H69">
        <f t="shared" si="11"/>
        <v>0.8909205722370781</v>
      </c>
      <c r="I69">
        <f t="shared" si="11"/>
        <v>0.87634099507937324</v>
      </c>
      <c r="J69">
        <f t="shared" si="11"/>
        <v>0.86200000717049874</v>
      </c>
      <c r="K69">
        <f t="shared" si="11"/>
        <v>0.84789370408791587</v>
      </c>
      <c r="L69">
        <f t="shared" si="11"/>
        <v>0.83401824530347957</v>
      </c>
      <c r="M69">
        <f t="shared" si="11"/>
        <v>0.82036985313783106</v>
      </c>
      <c r="N69">
        <f t="shared" si="11"/>
        <v>0.80694481173190058</v>
      </c>
      <c r="O69">
        <f t="shared" si="11"/>
        <v>0.7937394660352427</v>
      </c>
      <c r="P69">
        <f t="shared" si="11"/>
        <v>0.78075022081092571</v>
      </c>
      <c r="Q69">
        <f t="shared" si="11"/>
        <v>0.76797353965670612</v>
      </c>
      <c r="R69">
        <f t="shared" si="11"/>
        <v>0.75540594404222172</v>
      </c>
      <c r="S69">
        <f t="shared" si="11"/>
        <v>0.74304401236193984</v>
      </c>
      <c r="T69">
        <f t="shared" si="11"/>
        <v>0.73088437900360415</v>
      </c>
      <c r="U69">
        <f t="shared" si="11"/>
        <v>0.71892373343192617</v>
      </c>
      <c r="V69">
        <f t="shared" si="11"/>
        <v>0.70715881928727131</v>
      </c>
      <c r="W69">
        <f t="shared" si="11"/>
        <v>0.6955864334990951</v>
      </c>
      <c r="X69">
        <f t="shared" si="11"/>
        <v>0.68420342541388712</v>
      </c>
      <c r="Y69">
        <f t="shared" si="11"/>
        <v>0.67300669593738638</v>
      </c>
      <c r="Z69">
        <f t="shared" si="11"/>
        <v>0.66199319669083401</v>
      </c>
      <c r="AA69">
        <f t="shared" si="11"/>
        <v>0.65115992918103249</v>
      </c>
      <c r="AB69">
        <f t="shared" si="11"/>
        <v>0.64050394398398824</v>
      </c>
      <c r="AC69">
        <f t="shared" si="11"/>
        <v>0.63002233994191226</v>
      </c>
      <c r="AD69">
        <f t="shared" si="11"/>
        <v>0.61971226337336205</v>
      </c>
      <c r="AE69">
        <f t="shared" si="11"/>
        <v>0.60957090729630925</v>
      </c>
      <c r="AF69">
        <f t="shared" si="11"/>
        <v>0.59959551066392158</v>
      </c>
      <c r="AG69">
        <f t="shared" si="11"/>
        <v>0.58978335761285039</v>
      </c>
      <c r="AH69">
        <f t="shared" si="11"/>
        <v>0.58013177672382077</v>
      </c>
      <c r="AI69">
        <f t="shared" si="11"/>
        <v>0.57063814029432025</v>
      </c>
      <c r="AJ69">
        <f t="shared" si="11"/>
        <v>0.56129986362319151</v>
      </c>
      <c r="AK69">
        <f t="shared" si="11"/>
        <v>0.5521144043069306</v>
      </c>
      <c r="AL69">
        <f t="shared" si="11"/>
        <v>0.54307926154750275</v>
      </c>
      <c r="AM69">
        <f t="shared" si="11"/>
        <v>0.53419197547148412</v>
      </c>
      <c r="AN69">
        <f t="shared" si="11"/>
        <v>0.52545012646034595</v>
      </c>
      <c r="AO69">
        <f t="shared" si="11"/>
        <v>0.51685133449169918</v>
      </c>
      <c r="AP69">
        <f t="shared" si="11"/>
        <v>0.50839325849131789</v>
      </c>
      <c r="AQ69">
        <f t="shared" si="11"/>
        <v>0.50007359569576759</v>
      </c>
      <c r="AR69">
        <f t="shared" si="11"/>
        <v>0.49189008102546411</v>
      </c>
      <c r="AS69">
        <f t="shared" si="11"/>
        <v>0.48384048646799099</v>
      </c>
      <c r="AT69">
        <f t="shared" si="11"/>
        <v>0.47592262047150979</v>
      </c>
      <c r="AU69">
        <f t="shared" si="11"/>
        <v>0.46813432734809651</v>
      </c>
      <c r="AV69">
        <f t="shared" si="11"/>
        <v>0.46047348668684213</v>
      </c>
      <c r="AW69">
        <f t="shared" si="11"/>
        <v>0.45293801277655771</v>
      </c>
      <c r="AX69">
        <f t="shared" si="11"/>
        <v>0.44552585403792655</v>
      </c>
      <c r="AY69">
        <f t="shared" si="11"/>
        <v>0.43823499246494918</v>
      </c>
      <c r="AZ69">
        <f t="shared" si="11"/>
        <v>0.4310634430755288</v>
      </c>
      <c r="BA69">
        <f t="shared" si="11"/>
        <v>0.42400925337104722</v>
      </c>
      <c r="BB69">
        <f t="shared" si="11"/>
        <v>0.4170705028047858</v>
      </c>
      <c r="BC69">
        <f t="shared" si="11"/>
        <v>0.41024530225904399</v>
      </c>
      <c r="BD69">
        <f t="shared" si="11"/>
        <v>0.40353179353081581</v>
      </c>
      <c r="BE69">
        <f t="shared" si="11"/>
        <v>0.39692814882588245</v>
      </c>
      <c r="BF69">
        <f t="shared" si="11"/>
        <v>0.39043257026118422</v>
      </c>
      <c r="BG69">
        <f t="shared" si="11"/>
        <v>0.38404328937533527</v>
      </c>
      <c r="BH69">
        <f t="shared" si="11"/>
        <v>0.37775856664714969</v>
      </c>
    </row>
    <row r="70" spans="1:60" x14ac:dyDescent="0.25">
      <c r="A70" t="s">
        <v>21</v>
      </c>
      <c r="B70">
        <f>B68*B69</f>
        <v>1.4754530690860086</v>
      </c>
      <c r="C70">
        <f t="shared" ref="C70" si="12">C68*C69</f>
        <v>1.4513078393835479</v>
      </c>
      <c r="D70">
        <f t="shared" ref="D70" si="13">D68*D69</f>
        <v>1.4275577372046933</v>
      </c>
      <c r="E70">
        <f t="shared" ref="E70" si="14">E68*E69</f>
        <v>1.4041962964374282</v>
      </c>
      <c r="F70">
        <f t="shared" ref="F70" si="15">F68*F69</f>
        <v>1.3812171567852067</v>
      </c>
      <c r="G70">
        <f t="shared" ref="G70" si="16">G68*G69</f>
        <v>1.3586140620353229</v>
      </c>
      <c r="H70">
        <f t="shared" ref="H70" si="17">H68*H69</f>
        <v>1.3363808583556172</v>
      </c>
      <c r="I70">
        <f t="shared" ref="I70" si="18">I68*I69</f>
        <v>1.3145114926190598</v>
      </c>
      <c r="J70">
        <f t="shared" ref="J70" si="19">J68*J69</f>
        <v>1.293000010755748</v>
      </c>
      <c r="K70">
        <f t="shared" ref="K70" si="20">K68*K69</f>
        <v>1.2718405561318737</v>
      </c>
      <c r="L70">
        <f t="shared" ref="L70" si="21">L68*L69</f>
        <v>1.2510273679552193</v>
      </c>
      <c r="M70">
        <f t="shared" ref="M70" si="22">M68*M69</f>
        <v>1.2305547797067466</v>
      </c>
      <c r="N70">
        <f t="shared" ref="N70" si="23">N68*N69</f>
        <v>1.2104172175978509</v>
      </c>
      <c r="O70">
        <f t="shared" ref="O70" si="24">O68*O69</f>
        <v>1.190609199052864</v>
      </c>
      <c r="P70">
        <f t="shared" ref="P70" si="25">P68*P69</f>
        <v>1.1711253312163885</v>
      </c>
      <c r="Q70">
        <f t="shared" ref="Q70" si="26">Q68*Q69</f>
        <v>1.1519603094850592</v>
      </c>
      <c r="R70">
        <f t="shared" ref="R70" si="27">R68*R69</f>
        <v>1.1331089160633325</v>
      </c>
      <c r="S70">
        <f t="shared" ref="S70" si="28">S68*S69</f>
        <v>1.1145660185429098</v>
      </c>
      <c r="T70">
        <f t="shared" ref="T70" si="29">T68*T69</f>
        <v>1.0963265685054062</v>
      </c>
      <c r="U70">
        <f t="shared" ref="U70" si="30">U68*U69</f>
        <v>1.0783856001478893</v>
      </c>
      <c r="V70">
        <f t="shared" ref="V70" si="31">V68*V69</f>
        <v>1.0607382289309069</v>
      </c>
      <c r="W70">
        <f t="shared" ref="W70" si="32">W68*W69</f>
        <v>1.0433796502486428</v>
      </c>
      <c r="X70">
        <f t="shared" ref="X70" si="33">X68*X69</f>
        <v>1.0263051381208306</v>
      </c>
      <c r="Y70">
        <f t="shared" ref="Y70" si="34">Y68*Y69</f>
        <v>1.0095100439060796</v>
      </c>
      <c r="Z70">
        <f t="shared" ref="Z70" si="35">Z68*Z69</f>
        <v>0.99298979503625096</v>
      </c>
      <c r="AA70">
        <f t="shared" ref="AA70" si="36">AA68*AA69</f>
        <v>0.97673989377154879</v>
      </c>
      <c r="AB70">
        <f t="shared" ref="AB70" si="37">AB68*AB69</f>
        <v>0.96075591597598242</v>
      </c>
      <c r="AC70">
        <f t="shared" ref="AC70" si="38">AC68*AC69</f>
        <v>0.94503350991286839</v>
      </c>
      <c r="AD70">
        <f t="shared" ref="AD70" si="39">AD68*AD69</f>
        <v>0.92956839506004307</v>
      </c>
      <c r="AE70">
        <f t="shared" ref="AE70" si="40">AE68*AE69</f>
        <v>0.91435636094446382</v>
      </c>
      <c r="AF70">
        <f t="shared" ref="AF70" si="41">AF68*AF69</f>
        <v>0.89939326599588232</v>
      </c>
      <c r="AG70">
        <f t="shared" ref="AG70" si="42">AG68*AG69</f>
        <v>0.88467503641927558</v>
      </c>
      <c r="AH70">
        <f t="shared" ref="AH70" si="43">AH68*AH69</f>
        <v>0.87019766508573115</v>
      </c>
      <c r="AI70">
        <f t="shared" ref="AI70" si="44">AI68*AI69</f>
        <v>0.85595721044148032</v>
      </c>
      <c r="AJ70">
        <f t="shared" ref="AJ70" si="45">AJ68*AJ69</f>
        <v>0.84194979543478721</v>
      </c>
      <c r="AK70">
        <f t="shared" ref="AK70" si="46">AK68*AK69</f>
        <v>0.82817160646039589</v>
      </c>
      <c r="AL70">
        <f t="shared" ref="AL70" si="47">AL68*AL69</f>
        <v>0.81461889232125406</v>
      </c>
      <c r="AM70">
        <f t="shared" ref="AM70" si="48">AM68*AM69</f>
        <v>0.80128796320722617</v>
      </c>
      <c r="AN70">
        <f t="shared" ref="AN70" si="49">AN68*AN69</f>
        <v>0.78817518969051892</v>
      </c>
      <c r="AO70">
        <f t="shared" ref="AO70" si="50">AO68*AO69</f>
        <v>0.77527700173754877</v>
      </c>
      <c r="AP70">
        <f t="shared" ref="AP70" si="51">AP68*AP69</f>
        <v>0.76258988773697678</v>
      </c>
      <c r="AQ70">
        <f t="shared" ref="AQ70" si="52">AQ68*AQ69</f>
        <v>0.75011039354365139</v>
      </c>
      <c r="AR70">
        <f t="shared" ref="AR70" si="53">AR68*AR69</f>
        <v>0.73783512153819619</v>
      </c>
      <c r="AS70">
        <f t="shared" ref="AS70" si="54">AS68*AS69</f>
        <v>0.72576072970198646</v>
      </c>
      <c r="AT70">
        <f t="shared" ref="AT70" si="55">AT68*AT69</f>
        <v>0.71388393070726464</v>
      </c>
      <c r="AU70">
        <f t="shared" ref="AU70" si="56">AU68*AU69</f>
        <v>0.7022014910221448</v>
      </c>
      <c r="AV70">
        <f t="shared" ref="AV70" si="57">AV68*AV69</f>
        <v>0.69071023003026322</v>
      </c>
      <c r="AW70">
        <f t="shared" ref="AW70" si="58">AW68*AW69</f>
        <v>0.67940701916483659</v>
      </c>
      <c r="AX70">
        <f t="shared" ref="AX70" si="59">AX68*AX69</f>
        <v>0.66828878105688982</v>
      </c>
      <c r="AY70">
        <f t="shared" ref="AY70" si="60">AY68*AY69</f>
        <v>0.6573524886974238</v>
      </c>
      <c r="AZ70">
        <f t="shared" ref="AZ70" si="61">AZ68*AZ69</f>
        <v>0.64659516461329325</v>
      </c>
      <c r="BA70">
        <f t="shared" ref="BA70" si="62">BA68*BA69</f>
        <v>0.63601388005657089</v>
      </c>
      <c r="BB70">
        <f t="shared" ref="BB70" si="63">BB68*BB69</f>
        <v>0.62560575420717868</v>
      </c>
      <c r="BC70">
        <f t="shared" ref="BC70" si="64">BC68*BC69</f>
        <v>0.61536795338856598</v>
      </c>
      <c r="BD70">
        <f t="shared" ref="BD70" si="65">BD68*BD69</f>
        <v>0.60529769029622371</v>
      </c>
      <c r="BE70">
        <f t="shared" ref="BE70" si="66">BE68*BE69</f>
        <v>0.59539222323882368</v>
      </c>
      <c r="BF70">
        <f t="shared" ref="BF70" si="67">BF68*BF69</f>
        <v>0.58564885539177636</v>
      </c>
      <c r="BG70">
        <f t="shared" ref="BG70" si="68">BG68*BG69</f>
        <v>0.57606493406300285</v>
      </c>
      <c r="BH70">
        <f t="shared" ref="BH70" si="69">BH68*BH69</f>
        <v>38.34249451468569</v>
      </c>
    </row>
    <row r="71" spans="1:60" x14ac:dyDescent="0.25">
      <c r="B71">
        <f>SUM(B70:BI70)</f>
        <v>93.877861988910652</v>
      </c>
    </row>
    <row r="73" spans="1:60" x14ac:dyDescent="0.25">
      <c r="A73" t="s">
        <v>50</v>
      </c>
      <c r="D73" s="2">
        <f>D61*B71/100</f>
        <v>424302.56639908708</v>
      </c>
    </row>
    <row r="75" spans="1:60" x14ac:dyDescent="0.25">
      <c r="A75" t="s">
        <v>51</v>
      </c>
    </row>
    <row r="76" spans="1:60" x14ac:dyDescent="0.25">
      <c r="B76" t="s">
        <v>52</v>
      </c>
      <c r="C76" s="2">
        <f>E63+E64</f>
        <v>565125.89185780496</v>
      </c>
    </row>
    <row r="77" spans="1:60" x14ac:dyDescent="0.25">
      <c r="B77" t="s">
        <v>53</v>
      </c>
      <c r="C77" s="2">
        <f>D73</f>
        <v>424302.56639908708</v>
      </c>
    </row>
    <row r="78" spans="1:60" x14ac:dyDescent="0.25">
      <c r="B78" t="s">
        <v>54</v>
      </c>
      <c r="C78" s="2">
        <f>C76+C77</f>
        <v>989428.45825689205</v>
      </c>
    </row>
    <row r="80" spans="1:60" x14ac:dyDescent="0.25">
      <c r="A80" t="s">
        <v>55</v>
      </c>
      <c r="E80" s="2">
        <f>-B17</f>
        <v>-33496.131161016558</v>
      </c>
    </row>
    <row r="81" spans="1:3" x14ac:dyDescent="0.25">
      <c r="A81" t="s">
        <v>56</v>
      </c>
    </row>
    <row r="82" spans="1:3" x14ac:dyDescent="0.25">
      <c r="B82" t="s">
        <v>57</v>
      </c>
      <c r="C82" s="2">
        <f>C76+E80</f>
        <v>531629.76069678843</v>
      </c>
    </row>
    <row r="83" spans="1:3" x14ac:dyDescent="0.25">
      <c r="B83" t="s">
        <v>53</v>
      </c>
      <c r="C83" s="2">
        <f>C77</f>
        <v>424302.56639908708</v>
      </c>
    </row>
    <row r="84" spans="1:3" x14ac:dyDescent="0.25">
      <c r="B84" t="s">
        <v>54</v>
      </c>
      <c r="C84" s="2">
        <f>C82+C83</f>
        <v>955932.32709587552</v>
      </c>
    </row>
    <row r="86" spans="1:3" x14ac:dyDescent="0.25">
      <c r="A86" t="s">
        <v>58</v>
      </c>
    </row>
    <row r="87" spans="1:3" x14ac:dyDescent="0.25">
      <c r="A87" t="s">
        <v>59</v>
      </c>
      <c r="B87">
        <f>2*(SQRT(EXP(M57))-1)</f>
        <v>3.3273753572111264E-2</v>
      </c>
    </row>
    <row r="88" spans="1:3" x14ac:dyDescent="0.25">
      <c r="A88" t="s">
        <v>60</v>
      </c>
      <c r="B88">
        <f>1/(B87/2)</f>
        <v>60.107435599821244</v>
      </c>
    </row>
    <row r="89" spans="1:3" x14ac:dyDescent="0.25">
      <c r="A89" t="s">
        <v>61</v>
      </c>
      <c r="B89">
        <f>B88/(1+B87/2)^(2*19.5)</f>
        <v>31.583459637133085</v>
      </c>
    </row>
    <row r="90" spans="1:3" x14ac:dyDescent="0.25">
      <c r="A90" t="s">
        <v>62</v>
      </c>
      <c r="B90">
        <f>B88-B89</f>
        <v>28.523975962688159</v>
      </c>
    </row>
    <row r="91" spans="1:3" x14ac:dyDescent="0.25">
      <c r="A91" t="s">
        <v>0</v>
      </c>
      <c r="B91" s="2">
        <f>B90*B17</f>
        <v>955442.84007988614</v>
      </c>
    </row>
    <row r="93" spans="1:3" x14ac:dyDescent="0.25">
      <c r="A93" t="s">
        <v>63</v>
      </c>
    </row>
    <row r="94" spans="1:3" x14ac:dyDescent="0.25">
      <c r="A94" t="s">
        <v>64</v>
      </c>
    </row>
    <row r="96" spans="1:3" x14ac:dyDescent="0.25">
      <c r="A96" t="s">
        <v>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M147"/>
  <sheetViews>
    <sheetView workbookViewId="0">
      <selection activeCell="F145" sqref="F145"/>
    </sheetView>
  </sheetViews>
  <sheetFormatPr defaultColWidth="11" defaultRowHeight="15.75" x14ac:dyDescent="0.25"/>
  <cols>
    <col min="2" max="2" width="17.625" customWidth="1"/>
    <col min="5" max="5" width="17" customWidth="1"/>
  </cols>
  <sheetData>
    <row r="1" spans="1:65" x14ac:dyDescent="0.25">
      <c r="A1" t="s">
        <v>66</v>
      </c>
    </row>
    <row r="2" spans="1:65" x14ac:dyDescent="0.25">
      <c r="A2" t="s">
        <v>67</v>
      </c>
    </row>
    <row r="3" spans="1:65" x14ac:dyDescent="0.25">
      <c r="A3" t="s">
        <v>68</v>
      </c>
    </row>
    <row r="4" spans="1:65" x14ac:dyDescent="0.25">
      <c r="A4" t="s">
        <v>69</v>
      </c>
      <c r="C4">
        <v>0.03</v>
      </c>
      <c r="D4" t="s">
        <v>71</v>
      </c>
      <c r="F4">
        <v>1.3627105945228427E-2</v>
      </c>
      <c r="G4">
        <v>6.348483250189307E-3</v>
      </c>
      <c r="H4">
        <v>5.0000000000000001E-3</v>
      </c>
      <c r="I4">
        <v>5.0000000000000001E-3</v>
      </c>
      <c r="J4">
        <v>1.9454374187200689E-2</v>
      </c>
      <c r="K4">
        <v>2.749036545625181E-2</v>
      </c>
      <c r="L4">
        <v>2.8945162264920013E-2</v>
      </c>
      <c r="M4">
        <v>3.3265812779926345E-2</v>
      </c>
      <c r="N4">
        <v>2.5783775420545992E-2</v>
      </c>
      <c r="O4">
        <v>2.11863521298883E-2</v>
      </c>
      <c r="P4">
        <v>7.7003670710471799E-3</v>
      </c>
      <c r="Q4">
        <v>1.4388856177869424E-2</v>
      </c>
      <c r="R4">
        <v>1.9930020541368408E-2</v>
      </c>
      <c r="S4">
        <v>2.5660675215155793E-2</v>
      </c>
      <c r="T4">
        <v>2.260248635209907E-2</v>
      </c>
      <c r="U4">
        <v>2.1730757772916942E-2</v>
      </c>
      <c r="V4">
        <v>2.2710742947239567E-2</v>
      </c>
      <c r="W4">
        <v>2.8746443940965948E-2</v>
      </c>
      <c r="X4">
        <v>2.9885530876600241E-2</v>
      </c>
      <c r="Y4">
        <v>2.4024367478390672E-2</v>
      </c>
      <c r="Z4">
        <v>1.8262866843779309E-2</v>
      </c>
      <c r="AA4">
        <v>1.5816591288297713E-2</v>
      </c>
      <c r="AB4">
        <v>1.7127155815533587E-2</v>
      </c>
      <c r="AC4">
        <v>1.4291095966831532E-2</v>
      </c>
      <c r="AD4">
        <v>1.4791871847969354E-2</v>
      </c>
      <c r="AE4">
        <v>1.3463353391045915E-2</v>
      </c>
      <c r="AF4">
        <v>1.4764792084456749E-2</v>
      </c>
      <c r="AG4">
        <v>5.0000000000000001E-3</v>
      </c>
      <c r="AH4">
        <v>5.8456993739137977E-3</v>
      </c>
      <c r="AI4">
        <v>5.0000000000000001E-3</v>
      </c>
      <c r="AJ4">
        <v>1.7605230462645876E-2</v>
      </c>
      <c r="AK4">
        <v>2.8204167902029988E-2</v>
      </c>
      <c r="AL4">
        <v>4.5428459129712197E-2</v>
      </c>
      <c r="AM4">
        <v>5.244832087541379E-2</v>
      </c>
      <c r="AN4">
        <v>5.0827023258037785E-2</v>
      </c>
      <c r="AO4">
        <v>5.6912503144969692E-2</v>
      </c>
      <c r="AP4">
        <v>7.3214221971794335E-2</v>
      </c>
      <c r="AQ4">
        <v>6.8631067286370112E-2</v>
      </c>
      <c r="AR4">
        <v>6.200835733907379E-2</v>
      </c>
      <c r="AS4">
        <v>6.5607200141764799E-2</v>
      </c>
      <c r="AT4">
        <v>5.061413277649171E-2</v>
      </c>
      <c r="AU4">
        <v>4.768002123525579E-2</v>
      </c>
      <c r="AV4">
        <v>5.1237371676877079E-2</v>
      </c>
      <c r="AW4">
        <v>4.2579037269850031E-2</v>
      </c>
      <c r="AX4">
        <v>3.3896332748539981E-2</v>
      </c>
      <c r="AY4">
        <v>2.9995236521681439E-2</v>
      </c>
      <c r="AZ4">
        <v>2.8183266130780558E-2</v>
      </c>
      <c r="BA4">
        <v>2.9233253055436385E-2</v>
      </c>
      <c r="BB4">
        <v>2.5746122900429165E-2</v>
      </c>
      <c r="BC4">
        <v>2.1947873066532321E-2</v>
      </c>
      <c r="BD4">
        <v>2.8102063055522451E-2</v>
      </c>
      <c r="BE4">
        <v>2.4588203473462047E-2</v>
      </c>
      <c r="BF4">
        <v>2.2350295012792593E-2</v>
      </c>
      <c r="BG4">
        <v>2.0577822513162199E-2</v>
      </c>
      <c r="BH4">
        <v>2.7651312673710744E-2</v>
      </c>
      <c r="BI4">
        <v>2.603499840636966E-2</v>
      </c>
      <c r="BJ4">
        <v>3.0252454092907669E-2</v>
      </c>
      <c r="BK4">
        <v>3.3145159088840574E-2</v>
      </c>
      <c r="BL4">
        <v>3.1470287108577848E-2</v>
      </c>
      <c r="BM4">
        <v>4.3123894122280002E-2</v>
      </c>
    </row>
    <row r="5" spans="1:65" x14ac:dyDescent="0.25">
      <c r="A5" t="s">
        <v>70</v>
      </c>
      <c r="C5">
        <v>30</v>
      </c>
    </row>
    <row r="6" spans="1:65" x14ac:dyDescent="0.25">
      <c r="A6" t="s">
        <v>72</v>
      </c>
      <c r="C6">
        <v>0.03</v>
      </c>
    </row>
    <row r="7" spans="1:65" x14ac:dyDescent="0.25">
      <c r="A7" t="s">
        <v>89</v>
      </c>
      <c r="C7">
        <v>0.01</v>
      </c>
      <c r="D7" t="s">
        <v>90</v>
      </c>
    </row>
    <row r="8" spans="1:65" x14ac:dyDescent="0.25">
      <c r="A8" t="s">
        <v>73</v>
      </c>
      <c r="D8">
        <v>99.556039922520895</v>
      </c>
      <c r="E8" t="s">
        <v>74</v>
      </c>
    </row>
    <row r="9" spans="1:65" x14ac:dyDescent="0.25">
      <c r="A9" t="s">
        <v>75</v>
      </c>
      <c r="D9">
        <v>19.960506611673932</v>
      </c>
      <c r="E9" t="s">
        <v>74</v>
      </c>
    </row>
    <row r="10" spans="1:65" x14ac:dyDescent="0.25">
      <c r="A10" t="s">
        <v>76</v>
      </c>
    </row>
    <row r="11" spans="1:65" x14ac:dyDescent="0.25">
      <c r="A11" t="s">
        <v>77</v>
      </c>
    </row>
    <row r="12" spans="1:65" x14ac:dyDescent="0.25">
      <c r="A12" t="s">
        <v>78</v>
      </c>
    </row>
    <row r="17" spans="1:20" x14ac:dyDescent="0.25">
      <c r="A17" t="s">
        <v>91</v>
      </c>
    </row>
    <row r="22" spans="1:20" x14ac:dyDescent="0.25">
      <c r="A22" t="s">
        <v>92</v>
      </c>
    </row>
    <row r="23" spans="1:20" x14ac:dyDescent="0.25">
      <c r="A23" t="s">
        <v>93</v>
      </c>
      <c r="G23" t="s">
        <v>102</v>
      </c>
    </row>
    <row r="24" spans="1:20" x14ac:dyDescent="0.25">
      <c r="A24" t="s">
        <v>94</v>
      </c>
      <c r="G24" t="s">
        <v>95</v>
      </c>
      <c r="H24">
        <v>0.5</v>
      </c>
      <c r="J24" t="s">
        <v>98</v>
      </c>
      <c r="K24">
        <v>0.95</v>
      </c>
      <c r="M24" t="s">
        <v>99</v>
      </c>
      <c r="N24">
        <v>0.05</v>
      </c>
      <c r="P24" t="s">
        <v>100</v>
      </c>
      <c r="Q24">
        <v>2.5000000000000001E-2</v>
      </c>
      <c r="S24" t="s">
        <v>101</v>
      </c>
      <c r="T24">
        <v>0.97499999999999998</v>
      </c>
    </row>
    <row r="25" spans="1:20" x14ac:dyDescent="0.25">
      <c r="G25" t="s">
        <v>96</v>
      </c>
      <c r="H25">
        <v>0</v>
      </c>
      <c r="K25">
        <v>0</v>
      </c>
      <c r="N25">
        <v>0</v>
      </c>
      <c r="Q25">
        <v>0</v>
      </c>
      <c r="T25">
        <v>0</v>
      </c>
    </row>
    <row r="26" spans="1:20" x14ac:dyDescent="0.25">
      <c r="G26" t="s">
        <v>97</v>
      </c>
      <c r="H26">
        <v>1</v>
      </c>
      <c r="K26">
        <v>1</v>
      </c>
      <c r="N26">
        <v>1</v>
      </c>
      <c r="Q26">
        <v>1</v>
      </c>
      <c r="T26">
        <v>1</v>
      </c>
    </row>
    <row r="27" spans="1:20" x14ac:dyDescent="0.25">
      <c r="F27">
        <f>_xlfn.NORM.INV(H24,H25,H26)</f>
        <v>0</v>
      </c>
      <c r="J27">
        <f>_xlfn.NORM.INV(K24,K25,K26)</f>
        <v>1.6448536269514715</v>
      </c>
      <c r="M27">
        <f>_xlfn.NORM.INV(N24,N25,N26)</f>
        <v>-1.6448536269514726</v>
      </c>
      <c r="P27">
        <f>_xlfn.NORM.INV(Q24,Q25,Q26)</f>
        <v>-1.9599639845400538</v>
      </c>
      <c r="S27">
        <f>_xlfn.NORM.INV(T24,T25,T26)</f>
        <v>1.9599639845400536</v>
      </c>
    </row>
    <row r="30" spans="1:20" x14ac:dyDescent="0.25">
      <c r="A30" t="s">
        <v>103</v>
      </c>
    </row>
    <row r="31" spans="1:20" x14ac:dyDescent="0.25">
      <c r="G31" t="s">
        <v>104</v>
      </c>
    </row>
    <row r="32" spans="1:20" x14ac:dyDescent="0.25">
      <c r="G32" t="s">
        <v>105</v>
      </c>
    </row>
    <row r="33" spans="2:3" x14ac:dyDescent="0.25">
      <c r="B33" t="s">
        <v>107</v>
      </c>
      <c r="C33" t="s">
        <v>106</v>
      </c>
    </row>
    <row r="34" spans="2:3" x14ac:dyDescent="0.25">
      <c r="B34">
        <f t="shared" ref="B34:B65" si="0">_xlfn.NORM.S.INV(C34)</f>
        <v>-3.71901648545568</v>
      </c>
      <c r="C34">
        <v>1E-4</v>
      </c>
    </row>
    <row r="35" spans="2:3" x14ac:dyDescent="0.25">
      <c r="B35">
        <f t="shared" si="0"/>
        <v>-3.0902323061678132</v>
      </c>
      <c r="C35">
        <v>1E-3</v>
      </c>
    </row>
    <row r="36" spans="2:3" x14ac:dyDescent="0.25">
      <c r="B36">
        <f t="shared" si="0"/>
        <v>-2.8781617390954826</v>
      </c>
      <c r="C36">
        <v>2E-3</v>
      </c>
    </row>
    <row r="37" spans="2:3" x14ac:dyDescent="0.25">
      <c r="B37">
        <f t="shared" si="0"/>
        <v>-2.5758293035488999</v>
      </c>
      <c r="C37">
        <v>5.0000000000000001E-3</v>
      </c>
    </row>
    <row r="38" spans="2:3" x14ac:dyDescent="0.25">
      <c r="B38">
        <f t="shared" si="0"/>
        <v>-2.4323790585844463</v>
      </c>
      <c r="C38">
        <v>7.4999999999999997E-3</v>
      </c>
    </row>
    <row r="39" spans="2:3" x14ac:dyDescent="0.25">
      <c r="B39">
        <f t="shared" si="0"/>
        <v>-3.0902323061678132</v>
      </c>
      <c r="C39">
        <v>1E-3</v>
      </c>
    </row>
    <row r="40" spans="2:3" x14ac:dyDescent="0.25">
      <c r="B40">
        <f t="shared" si="0"/>
        <v>-2.8781617390954826</v>
      </c>
      <c r="C40">
        <v>2E-3</v>
      </c>
    </row>
    <row r="41" spans="2:3" x14ac:dyDescent="0.25">
      <c r="B41">
        <f t="shared" si="0"/>
        <v>-2.5758293035488999</v>
      </c>
      <c r="C41">
        <v>5.0000000000000001E-3</v>
      </c>
    </row>
    <row r="42" spans="2:3" x14ac:dyDescent="0.25">
      <c r="B42">
        <f t="shared" si="0"/>
        <v>-2.3263478740408408</v>
      </c>
      <c r="C42">
        <v>0.01</v>
      </c>
    </row>
    <row r="43" spans="2:3" x14ac:dyDescent="0.25">
      <c r="B43">
        <f t="shared" si="0"/>
        <v>-2.0537489106318225</v>
      </c>
      <c r="C43">
        <v>0.02</v>
      </c>
    </row>
    <row r="44" spans="2:3" x14ac:dyDescent="0.25">
      <c r="B44">
        <f t="shared" si="0"/>
        <v>-1.8807936081512509</v>
      </c>
      <c r="C44">
        <v>0.03</v>
      </c>
    </row>
    <row r="45" spans="2:3" x14ac:dyDescent="0.25">
      <c r="B45">
        <f t="shared" si="0"/>
        <v>-1.7506860712521695</v>
      </c>
      <c r="C45">
        <v>0.04</v>
      </c>
    </row>
    <row r="46" spans="2:3" x14ac:dyDescent="0.25">
      <c r="B46">
        <f t="shared" si="0"/>
        <v>-1.6448536269514726</v>
      </c>
      <c r="C46">
        <v>0.05</v>
      </c>
    </row>
    <row r="47" spans="2:3" x14ac:dyDescent="0.25">
      <c r="B47">
        <f t="shared" si="0"/>
        <v>-1.554773594596853</v>
      </c>
      <c r="C47">
        <v>0.06</v>
      </c>
    </row>
    <row r="48" spans="2:3" x14ac:dyDescent="0.25">
      <c r="B48">
        <f t="shared" si="0"/>
        <v>-1.4757910281791702</v>
      </c>
      <c r="C48">
        <v>7.0000000000000007E-2</v>
      </c>
    </row>
    <row r="49" spans="2:3" x14ac:dyDescent="0.25">
      <c r="B49">
        <f t="shared" si="0"/>
        <v>-1.4050715603096353</v>
      </c>
      <c r="C49">
        <v>0.08</v>
      </c>
    </row>
    <row r="50" spans="2:3" x14ac:dyDescent="0.25">
      <c r="B50">
        <f t="shared" si="0"/>
        <v>-1.3407550336902161</v>
      </c>
      <c r="C50">
        <v>0.09</v>
      </c>
    </row>
    <row r="51" spans="2:3" x14ac:dyDescent="0.25">
      <c r="B51">
        <f t="shared" si="0"/>
        <v>-1.2815515655446006</v>
      </c>
      <c r="C51">
        <v>0.1</v>
      </c>
    </row>
    <row r="52" spans="2:3" x14ac:dyDescent="0.25">
      <c r="B52">
        <f t="shared" si="0"/>
        <v>-1.2265281200366105</v>
      </c>
      <c r="C52">
        <v>0.11</v>
      </c>
    </row>
    <row r="53" spans="2:3" x14ac:dyDescent="0.25">
      <c r="B53">
        <f t="shared" si="0"/>
        <v>-1.1749867920660904</v>
      </c>
      <c r="C53">
        <v>0.12</v>
      </c>
    </row>
    <row r="54" spans="2:3" x14ac:dyDescent="0.25">
      <c r="B54">
        <f t="shared" si="0"/>
        <v>-1.1263911290388013</v>
      </c>
      <c r="C54">
        <v>0.13</v>
      </c>
    </row>
    <row r="55" spans="2:3" x14ac:dyDescent="0.25">
      <c r="B55">
        <f t="shared" si="0"/>
        <v>-1.0803193408149565</v>
      </c>
      <c r="C55">
        <v>0.14000000000000001</v>
      </c>
    </row>
    <row r="56" spans="2:3" x14ac:dyDescent="0.25">
      <c r="B56">
        <f t="shared" si="0"/>
        <v>-1.0364333894937898</v>
      </c>
      <c r="C56">
        <v>0.15</v>
      </c>
    </row>
    <row r="57" spans="2:3" x14ac:dyDescent="0.25">
      <c r="B57">
        <f t="shared" si="0"/>
        <v>-0.9944578832097497</v>
      </c>
      <c r="C57">
        <v>0.16</v>
      </c>
    </row>
    <row r="58" spans="2:3" x14ac:dyDescent="0.25">
      <c r="B58">
        <f t="shared" si="0"/>
        <v>-0.95416525314619549</v>
      </c>
      <c r="C58">
        <v>0.17</v>
      </c>
    </row>
    <row r="59" spans="2:3" x14ac:dyDescent="0.25">
      <c r="B59">
        <f t="shared" si="0"/>
        <v>-0.91536508784281501</v>
      </c>
      <c r="C59">
        <v>0.18</v>
      </c>
    </row>
    <row r="60" spans="2:3" x14ac:dyDescent="0.25">
      <c r="B60">
        <f t="shared" si="0"/>
        <v>-0.87789629505122846</v>
      </c>
      <c r="C60">
        <v>0.19</v>
      </c>
    </row>
    <row r="61" spans="2:3" x14ac:dyDescent="0.25">
      <c r="B61">
        <f t="shared" si="0"/>
        <v>-0.84162123357291452</v>
      </c>
      <c r="C61">
        <v>0.2</v>
      </c>
    </row>
    <row r="62" spans="2:3" x14ac:dyDescent="0.25">
      <c r="B62">
        <f t="shared" si="0"/>
        <v>-0.80642124701824058</v>
      </c>
      <c r="C62">
        <v>0.21</v>
      </c>
    </row>
    <row r="63" spans="2:3" x14ac:dyDescent="0.25">
      <c r="B63">
        <f t="shared" si="0"/>
        <v>-0.77219321418868503</v>
      </c>
      <c r="C63">
        <v>0.22</v>
      </c>
    </row>
    <row r="64" spans="2:3" x14ac:dyDescent="0.25">
      <c r="B64">
        <f t="shared" si="0"/>
        <v>-0.73884684918521393</v>
      </c>
      <c r="C64">
        <v>0.23</v>
      </c>
    </row>
    <row r="65" spans="2:3" x14ac:dyDescent="0.25">
      <c r="B65">
        <f t="shared" si="0"/>
        <v>-0.7063025628400873</v>
      </c>
      <c r="C65">
        <v>0.24</v>
      </c>
    </row>
    <row r="66" spans="2:3" x14ac:dyDescent="0.25">
      <c r="B66">
        <f t="shared" ref="B66:B97" si="1">_xlfn.NORM.S.INV(C66)</f>
        <v>-0.67448975019608193</v>
      </c>
      <c r="C66">
        <v>0.25</v>
      </c>
    </row>
    <row r="67" spans="2:3" x14ac:dyDescent="0.25">
      <c r="B67">
        <f t="shared" si="1"/>
        <v>-0.64334540539291696</v>
      </c>
      <c r="C67">
        <v>0.26</v>
      </c>
    </row>
    <row r="68" spans="2:3" x14ac:dyDescent="0.25">
      <c r="B68">
        <f t="shared" si="1"/>
        <v>-0.61281299101662734</v>
      </c>
      <c r="C68">
        <v>0.27</v>
      </c>
    </row>
    <row r="69" spans="2:3" x14ac:dyDescent="0.25">
      <c r="B69">
        <f t="shared" si="1"/>
        <v>-0.58284150727121631</v>
      </c>
      <c r="C69">
        <v>0.28000000000000003</v>
      </c>
    </row>
    <row r="70" spans="2:3" x14ac:dyDescent="0.25">
      <c r="B70">
        <f t="shared" si="1"/>
        <v>-0.55338471955567303</v>
      </c>
      <c r="C70">
        <v>0.28999999999999998</v>
      </c>
    </row>
    <row r="71" spans="2:3" x14ac:dyDescent="0.25">
      <c r="B71">
        <f t="shared" si="1"/>
        <v>-0.52440051270804089</v>
      </c>
      <c r="C71">
        <v>0.3</v>
      </c>
    </row>
    <row r="72" spans="2:3" x14ac:dyDescent="0.25">
      <c r="B72">
        <f t="shared" si="1"/>
        <v>-0.49585034734745354</v>
      </c>
      <c r="C72">
        <v>0.31</v>
      </c>
    </row>
    <row r="73" spans="2:3" x14ac:dyDescent="0.25">
      <c r="B73">
        <f t="shared" si="1"/>
        <v>-0.46769879911450829</v>
      </c>
      <c r="C73">
        <v>0.32</v>
      </c>
    </row>
    <row r="74" spans="2:3" x14ac:dyDescent="0.25">
      <c r="B74">
        <f t="shared" si="1"/>
        <v>-0.43991316567323374</v>
      </c>
      <c r="C74">
        <v>0.33</v>
      </c>
    </row>
    <row r="75" spans="2:3" x14ac:dyDescent="0.25">
      <c r="B75">
        <f t="shared" si="1"/>
        <v>-0.41246312944140484</v>
      </c>
      <c r="C75">
        <v>0.34</v>
      </c>
    </row>
    <row r="76" spans="2:3" x14ac:dyDescent="0.25">
      <c r="B76">
        <f t="shared" si="1"/>
        <v>-0.38532046640756784</v>
      </c>
      <c r="C76">
        <v>0.35</v>
      </c>
    </row>
    <row r="77" spans="2:3" x14ac:dyDescent="0.25">
      <c r="B77">
        <f t="shared" si="1"/>
        <v>-0.35845879325119384</v>
      </c>
      <c r="C77">
        <v>0.36</v>
      </c>
    </row>
    <row r="78" spans="2:3" x14ac:dyDescent="0.25">
      <c r="B78">
        <f t="shared" si="1"/>
        <v>-0.33185334643681658</v>
      </c>
      <c r="C78">
        <v>0.37</v>
      </c>
    </row>
    <row r="79" spans="2:3" x14ac:dyDescent="0.25">
      <c r="B79">
        <f t="shared" si="1"/>
        <v>-0.30548078809939727</v>
      </c>
      <c r="C79">
        <v>0.38</v>
      </c>
    </row>
    <row r="80" spans="2:3" x14ac:dyDescent="0.25">
      <c r="B80">
        <f t="shared" si="1"/>
        <v>-0.27931903444745415</v>
      </c>
      <c r="C80">
        <v>0.39</v>
      </c>
    </row>
    <row r="81" spans="2:3" x14ac:dyDescent="0.25">
      <c r="B81">
        <f t="shared" si="1"/>
        <v>-0.25334710313579978</v>
      </c>
      <c r="C81">
        <v>0.4</v>
      </c>
    </row>
    <row r="82" spans="2:3" x14ac:dyDescent="0.25">
      <c r="B82">
        <f t="shared" si="1"/>
        <v>-0.2275449766411495</v>
      </c>
      <c r="C82">
        <v>0.41</v>
      </c>
    </row>
    <row r="83" spans="2:3" x14ac:dyDescent="0.25">
      <c r="B83">
        <f t="shared" si="1"/>
        <v>-0.20189347914185088</v>
      </c>
      <c r="C83">
        <v>0.42</v>
      </c>
    </row>
    <row r="84" spans="2:3" x14ac:dyDescent="0.25">
      <c r="B84">
        <f t="shared" si="1"/>
        <v>-0.17637416478086138</v>
      </c>
      <c r="C84">
        <v>0.43</v>
      </c>
    </row>
    <row r="85" spans="2:3" x14ac:dyDescent="0.25">
      <c r="B85">
        <f t="shared" si="1"/>
        <v>-0.15096921549677725</v>
      </c>
      <c r="C85">
        <v>0.44</v>
      </c>
    </row>
    <row r="86" spans="2:3" x14ac:dyDescent="0.25">
      <c r="B86">
        <f t="shared" si="1"/>
        <v>-0.12566134685507402</v>
      </c>
      <c r="C86">
        <v>0.45</v>
      </c>
    </row>
    <row r="87" spans="2:3" x14ac:dyDescent="0.25">
      <c r="B87">
        <f t="shared" si="1"/>
        <v>-0.10043372051146976</v>
      </c>
      <c r="C87">
        <v>0.46</v>
      </c>
    </row>
    <row r="88" spans="2:3" x14ac:dyDescent="0.25">
      <c r="B88">
        <f t="shared" si="1"/>
        <v>-7.5269862099829901E-2</v>
      </c>
      <c r="C88">
        <v>0.47</v>
      </c>
    </row>
    <row r="89" spans="2:3" x14ac:dyDescent="0.25">
      <c r="B89">
        <f t="shared" si="1"/>
        <v>-5.0153583464733656E-2</v>
      </c>
      <c r="C89">
        <v>0.48</v>
      </c>
    </row>
    <row r="90" spans="2:3" x14ac:dyDescent="0.25">
      <c r="B90">
        <f t="shared" si="1"/>
        <v>-2.506890825871106E-2</v>
      </c>
      <c r="C90">
        <v>0.49</v>
      </c>
    </row>
    <row r="91" spans="2:3" x14ac:dyDescent="0.25">
      <c r="B91">
        <f t="shared" si="1"/>
        <v>0</v>
      </c>
      <c r="C91">
        <v>0.5</v>
      </c>
    </row>
    <row r="92" spans="2:3" x14ac:dyDescent="0.25">
      <c r="B92">
        <f t="shared" si="1"/>
        <v>2.506890825871106E-2</v>
      </c>
      <c r="C92">
        <v>0.51</v>
      </c>
    </row>
    <row r="93" spans="2:3" x14ac:dyDescent="0.25">
      <c r="B93">
        <f t="shared" si="1"/>
        <v>5.0153583464733656E-2</v>
      </c>
      <c r="C93">
        <v>0.52</v>
      </c>
    </row>
    <row r="94" spans="2:3" x14ac:dyDescent="0.25">
      <c r="B94">
        <f t="shared" si="1"/>
        <v>7.5269862099829901E-2</v>
      </c>
      <c r="C94">
        <v>0.53</v>
      </c>
    </row>
    <row r="95" spans="2:3" x14ac:dyDescent="0.25">
      <c r="B95">
        <f t="shared" si="1"/>
        <v>0.10043372051146988</v>
      </c>
      <c r="C95">
        <v>0.54</v>
      </c>
    </row>
    <row r="96" spans="2:3" x14ac:dyDescent="0.25">
      <c r="B96">
        <f t="shared" si="1"/>
        <v>0.12566134685507416</v>
      </c>
      <c r="C96">
        <v>0.55000000000000004</v>
      </c>
    </row>
    <row r="97" spans="2:3" x14ac:dyDescent="0.25">
      <c r="B97">
        <f t="shared" si="1"/>
        <v>0.15096921549677741</v>
      </c>
      <c r="C97">
        <v>0.56000000000000005</v>
      </c>
    </row>
    <row r="98" spans="2:3" x14ac:dyDescent="0.25">
      <c r="B98">
        <f t="shared" ref="B98:B129" si="2">_xlfn.NORM.S.INV(C98)</f>
        <v>0.17637416478086121</v>
      </c>
      <c r="C98">
        <v>0.56999999999999995</v>
      </c>
    </row>
    <row r="99" spans="2:3" x14ac:dyDescent="0.25">
      <c r="B99">
        <f t="shared" si="2"/>
        <v>0.20189347914185077</v>
      </c>
      <c r="C99">
        <v>0.57999999999999996</v>
      </c>
    </row>
    <row r="100" spans="2:3" x14ac:dyDescent="0.25">
      <c r="B100">
        <f t="shared" si="2"/>
        <v>0.22754497664114934</v>
      </c>
      <c r="C100">
        <v>0.59</v>
      </c>
    </row>
    <row r="101" spans="2:3" x14ac:dyDescent="0.25">
      <c r="B101">
        <f t="shared" si="2"/>
        <v>0.25334710313579978</v>
      </c>
      <c r="C101">
        <v>0.6</v>
      </c>
    </row>
    <row r="102" spans="2:3" x14ac:dyDescent="0.25">
      <c r="B102">
        <f t="shared" si="2"/>
        <v>0.27931903444745415</v>
      </c>
      <c r="C102">
        <v>0.61</v>
      </c>
    </row>
    <row r="103" spans="2:3" x14ac:dyDescent="0.25">
      <c r="B103">
        <f t="shared" si="2"/>
        <v>0.30548078809939727</v>
      </c>
      <c r="C103">
        <v>0.62</v>
      </c>
    </row>
    <row r="104" spans="2:3" x14ac:dyDescent="0.25">
      <c r="B104">
        <f t="shared" si="2"/>
        <v>0.33185334643681658</v>
      </c>
      <c r="C104">
        <v>0.63</v>
      </c>
    </row>
    <row r="105" spans="2:3" x14ac:dyDescent="0.25">
      <c r="B105">
        <f t="shared" si="2"/>
        <v>0.35845879325119384</v>
      </c>
      <c r="C105">
        <v>0.64</v>
      </c>
    </row>
    <row r="106" spans="2:3" x14ac:dyDescent="0.25">
      <c r="B106">
        <f t="shared" si="2"/>
        <v>0.38532046640756784</v>
      </c>
      <c r="C106">
        <v>0.65</v>
      </c>
    </row>
    <row r="107" spans="2:3" x14ac:dyDescent="0.25">
      <c r="B107">
        <f t="shared" si="2"/>
        <v>0.41246312944140473</v>
      </c>
      <c r="C107">
        <v>0.66</v>
      </c>
    </row>
    <row r="108" spans="2:3" x14ac:dyDescent="0.25">
      <c r="B108">
        <f t="shared" si="2"/>
        <v>0.43991316567323396</v>
      </c>
      <c r="C108">
        <v>0.67</v>
      </c>
    </row>
    <row r="109" spans="2:3" x14ac:dyDescent="0.25">
      <c r="B109">
        <f t="shared" si="2"/>
        <v>0.46769879911450835</v>
      </c>
      <c r="C109">
        <v>0.68</v>
      </c>
    </row>
    <row r="110" spans="2:3" x14ac:dyDescent="0.25">
      <c r="B110">
        <f t="shared" si="2"/>
        <v>0.49585034734745331</v>
      </c>
      <c r="C110">
        <v>0.69</v>
      </c>
    </row>
    <row r="111" spans="2:3" x14ac:dyDescent="0.25">
      <c r="B111">
        <f t="shared" si="2"/>
        <v>0.52440051270804078</v>
      </c>
      <c r="C111">
        <v>0.7</v>
      </c>
    </row>
    <row r="112" spans="2:3" x14ac:dyDescent="0.25">
      <c r="B112">
        <f t="shared" si="2"/>
        <v>0.5533847195556727</v>
      </c>
      <c r="C112">
        <v>0.71</v>
      </c>
    </row>
    <row r="113" spans="2:3" x14ac:dyDescent="0.25">
      <c r="B113">
        <f t="shared" si="2"/>
        <v>0.58284150727121631</v>
      </c>
      <c r="C113">
        <v>0.72</v>
      </c>
    </row>
    <row r="114" spans="2:3" x14ac:dyDescent="0.25">
      <c r="B114">
        <f t="shared" si="2"/>
        <v>0.61281299101662734</v>
      </c>
      <c r="C114">
        <v>0.73</v>
      </c>
    </row>
    <row r="115" spans="2:3" x14ac:dyDescent="0.25">
      <c r="B115">
        <f t="shared" si="2"/>
        <v>0.64334540539291696</v>
      </c>
      <c r="C115">
        <v>0.74</v>
      </c>
    </row>
    <row r="116" spans="2:3" x14ac:dyDescent="0.25">
      <c r="B116">
        <f t="shared" si="2"/>
        <v>0.67448975019608193</v>
      </c>
      <c r="C116">
        <v>0.75</v>
      </c>
    </row>
    <row r="117" spans="2:3" x14ac:dyDescent="0.25">
      <c r="B117">
        <f t="shared" si="2"/>
        <v>0.7063025628400873</v>
      </c>
      <c r="C117">
        <v>0.76</v>
      </c>
    </row>
    <row r="118" spans="2:3" x14ac:dyDescent="0.25">
      <c r="B118">
        <f t="shared" si="2"/>
        <v>0.73884684918521393</v>
      </c>
      <c r="C118">
        <v>0.77</v>
      </c>
    </row>
    <row r="119" spans="2:3" x14ac:dyDescent="0.25">
      <c r="B119">
        <f t="shared" si="2"/>
        <v>0.77219321418868503</v>
      </c>
      <c r="C119">
        <v>0.78</v>
      </c>
    </row>
    <row r="120" spans="2:3" x14ac:dyDescent="0.25">
      <c r="B120">
        <f t="shared" si="2"/>
        <v>0.80642124701824058</v>
      </c>
      <c r="C120">
        <v>0.79</v>
      </c>
    </row>
    <row r="121" spans="2:3" x14ac:dyDescent="0.25">
      <c r="B121">
        <f t="shared" si="2"/>
        <v>0.84162123357291474</v>
      </c>
      <c r="C121">
        <v>0.8</v>
      </c>
    </row>
    <row r="122" spans="2:3" x14ac:dyDescent="0.25">
      <c r="B122">
        <f t="shared" si="2"/>
        <v>0.87789629505122857</v>
      </c>
      <c r="C122">
        <v>0.81</v>
      </c>
    </row>
    <row r="123" spans="2:3" x14ac:dyDescent="0.25">
      <c r="B123">
        <f t="shared" si="2"/>
        <v>0.91536508784281256</v>
      </c>
      <c r="C123">
        <v>0.82</v>
      </c>
    </row>
    <row r="124" spans="2:3" x14ac:dyDescent="0.25">
      <c r="B124">
        <f t="shared" si="2"/>
        <v>0.95416525314619549</v>
      </c>
      <c r="C124">
        <v>0.83</v>
      </c>
    </row>
    <row r="125" spans="2:3" x14ac:dyDescent="0.25">
      <c r="B125">
        <f t="shared" si="2"/>
        <v>0.9944578832097497</v>
      </c>
      <c r="C125">
        <v>0.84</v>
      </c>
    </row>
    <row r="126" spans="2:3" x14ac:dyDescent="0.25">
      <c r="B126">
        <f t="shared" si="2"/>
        <v>1.0364333894937898</v>
      </c>
      <c r="C126">
        <v>0.85</v>
      </c>
    </row>
    <row r="127" spans="2:3" x14ac:dyDescent="0.25">
      <c r="B127">
        <f t="shared" si="2"/>
        <v>1.0803193408149565</v>
      </c>
      <c r="C127">
        <v>0.86</v>
      </c>
    </row>
    <row r="128" spans="2:3" x14ac:dyDescent="0.25">
      <c r="B128">
        <f t="shared" si="2"/>
        <v>1.1263911290388013</v>
      </c>
      <c r="C128">
        <v>0.87</v>
      </c>
    </row>
    <row r="129" spans="2:3" x14ac:dyDescent="0.25">
      <c r="B129">
        <f t="shared" si="2"/>
        <v>1.1749867920660904</v>
      </c>
      <c r="C129">
        <v>0.88</v>
      </c>
    </row>
    <row r="130" spans="2:3" x14ac:dyDescent="0.25">
      <c r="B130">
        <f t="shared" ref="B130:B161" si="3">_xlfn.NORM.S.INV(C130)</f>
        <v>1.2265281200366105</v>
      </c>
      <c r="C130">
        <v>0.89</v>
      </c>
    </row>
    <row r="131" spans="2:3" x14ac:dyDescent="0.25">
      <c r="B131">
        <f t="shared" si="3"/>
        <v>1.2815515655446006</v>
      </c>
      <c r="C131">
        <v>0.9</v>
      </c>
    </row>
    <row r="132" spans="2:3" x14ac:dyDescent="0.25">
      <c r="B132">
        <f t="shared" si="3"/>
        <v>1.3407550336902161</v>
      </c>
      <c r="C132">
        <v>0.91</v>
      </c>
    </row>
    <row r="133" spans="2:3" x14ac:dyDescent="0.25">
      <c r="B133">
        <f t="shared" si="3"/>
        <v>1.4050715603096329</v>
      </c>
      <c r="C133">
        <v>0.92</v>
      </c>
    </row>
    <row r="134" spans="2:3" x14ac:dyDescent="0.25">
      <c r="B134">
        <f t="shared" si="3"/>
        <v>1.4757910281791713</v>
      </c>
      <c r="C134">
        <v>0.93</v>
      </c>
    </row>
    <row r="135" spans="2:3" x14ac:dyDescent="0.25">
      <c r="B135">
        <f t="shared" si="3"/>
        <v>1.5547735945968528</v>
      </c>
      <c r="C135">
        <v>0.94</v>
      </c>
    </row>
    <row r="136" spans="2:3" x14ac:dyDescent="0.25">
      <c r="B136">
        <f t="shared" si="3"/>
        <v>1.6448536269514715</v>
      </c>
      <c r="C136">
        <v>0.95</v>
      </c>
    </row>
    <row r="137" spans="2:3" x14ac:dyDescent="0.25">
      <c r="B137">
        <f t="shared" si="3"/>
        <v>1.7506860712521695</v>
      </c>
      <c r="C137">
        <v>0.96</v>
      </c>
    </row>
    <row r="138" spans="2:3" x14ac:dyDescent="0.25">
      <c r="B138">
        <f t="shared" si="3"/>
        <v>1.8807936081512504</v>
      </c>
      <c r="C138">
        <v>0.97</v>
      </c>
    </row>
    <row r="139" spans="2:3" x14ac:dyDescent="0.25">
      <c r="B139">
        <f t="shared" si="3"/>
        <v>1.9599639845400536</v>
      </c>
      <c r="C139">
        <v>0.97499999999999998</v>
      </c>
    </row>
    <row r="140" spans="2:3" x14ac:dyDescent="0.25">
      <c r="B140">
        <f t="shared" si="3"/>
        <v>2.0537489106318221</v>
      </c>
      <c r="C140">
        <v>0.98</v>
      </c>
    </row>
    <row r="141" spans="2:3" x14ac:dyDescent="0.25">
      <c r="B141">
        <f t="shared" si="3"/>
        <v>2.1700903775845601</v>
      </c>
      <c r="C141">
        <v>0.98499999999999999</v>
      </c>
    </row>
    <row r="142" spans="2:3" x14ac:dyDescent="0.25">
      <c r="B142">
        <f t="shared" si="3"/>
        <v>2.3263478740408408</v>
      </c>
      <c r="C142">
        <v>0.99</v>
      </c>
    </row>
    <row r="143" spans="2:3" x14ac:dyDescent="0.25">
      <c r="B143">
        <f t="shared" si="3"/>
        <v>2.4323790585844489</v>
      </c>
      <c r="C143">
        <v>0.99250000000000005</v>
      </c>
    </row>
    <row r="144" spans="2:3" x14ac:dyDescent="0.25">
      <c r="B144">
        <f t="shared" si="3"/>
        <v>2.5758293035488999</v>
      </c>
      <c r="C144">
        <v>0.995</v>
      </c>
    </row>
    <row r="145" spans="2:3" x14ac:dyDescent="0.25">
      <c r="B145">
        <f t="shared" si="3"/>
        <v>2.8070337683438114</v>
      </c>
      <c r="C145">
        <v>0.99750000000000005</v>
      </c>
    </row>
    <row r="146" spans="2:3" x14ac:dyDescent="0.25">
      <c r="B146">
        <f t="shared" si="3"/>
        <v>3.0902323061678132</v>
      </c>
      <c r="C146">
        <v>0.999</v>
      </c>
    </row>
    <row r="147" spans="2:3" x14ac:dyDescent="0.25">
      <c r="B147">
        <f t="shared" si="3"/>
        <v>3.7190164854557084</v>
      </c>
      <c r="C147">
        <v>0.99990000000000001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29"/>
  <sheetViews>
    <sheetView tabSelected="1" topLeftCell="A4" workbookViewId="0">
      <selection activeCell="I9" sqref="I9"/>
    </sheetView>
  </sheetViews>
  <sheetFormatPr defaultColWidth="11" defaultRowHeight="15.75" x14ac:dyDescent="0.25"/>
  <cols>
    <col min="1" max="1" width="10.5" customWidth="1"/>
    <col min="3" max="3" width="11.375" bestFit="1" customWidth="1"/>
    <col min="4" max="4" width="13.375" customWidth="1"/>
    <col min="5" max="5" width="12.625" customWidth="1"/>
    <col min="6" max="6" width="13.875" customWidth="1"/>
  </cols>
  <sheetData>
    <row r="1" spans="1:45" x14ac:dyDescent="0.25">
      <c r="A1" t="s">
        <v>79</v>
      </c>
    </row>
    <row r="2" spans="1:45" x14ac:dyDescent="0.25">
      <c r="A2" t="s">
        <v>80</v>
      </c>
    </row>
    <row r="4" spans="1:45" x14ac:dyDescent="0.25">
      <c r="A4" t="s">
        <v>0</v>
      </c>
      <c r="C4" s="2">
        <v>1000000</v>
      </c>
    </row>
    <row r="5" spans="1:45" x14ac:dyDescent="0.25">
      <c r="A5" t="s">
        <v>69</v>
      </c>
      <c r="C5">
        <v>0.03</v>
      </c>
      <c r="D5" t="s">
        <v>85</v>
      </c>
      <c r="E5" t="s">
        <v>86</v>
      </c>
      <c r="G5">
        <f>2*(SQRT(EXP(C5))-1)</f>
        <v>3.0226129231437859E-2</v>
      </c>
    </row>
    <row r="6" spans="1:45" x14ac:dyDescent="0.25">
      <c r="A6" t="s">
        <v>70</v>
      </c>
      <c r="C6">
        <v>30</v>
      </c>
      <c r="E6" t="s">
        <v>87</v>
      </c>
      <c r="G6">
        <f>0.5*G5</f>
        <v>1.511306461571893E-2</v>
      </c>
    </row>
    <row r="7" spans="1:45" x14ac:dyDescent="0.25">
      <c r="A7" t="s">
        <v>72</v>
      </c>
      <c r="C7">
        <v>0.03</v>
      </c>
    </row>
    <row r="8" spans="1:45" x14ac:dyDescent="0.25">
      <c r="A8" t="s">
        <v>82</v>
      </c>
      <c r="C8">
        <v>20</v>
      </c>
      <c r="E8" t="s">
        <v>120</v>
      </c>
      <c r="I8">
        <v>6.0000000000000001E-3</v>
      </c>
    </row>
    <row r="9" spans="1:45" x14ac:dyDescent="0.25">
      <c r="A9" t="s">
        <v>81</v>
      </c>
      <c r="C9" s="2">
        <f>C4/B12</f>
        <v>33496.131161016558</v>
      </c>
    </row>
    <row r="10" spans="1:45" x14ac:dyDescent="0.25">
      <c r="A10" t="s">
        <v>83</v>
      </c>
      <c r="B10">
        <f>1/G6</f>
        <v>66.167916661979405</v>
      </c>
    </row>
    <row r="11" spans="1:45" x14ac:dyDescent="0.25">
      <c r="A11" t="s">
        <v>84</v>
      </c>
      <c r="B11">
        <f>B10/(1+G6)^(2*C8)</f>
        <v>36.313722600194168</v>
      </c>
      <c r="D11" s="2"/>
      <c r="E11" s="2"/>
      <c r="F11" s="2">
        <v>1078091.9047504154</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x14ac:dyDescent="0.25">
      <c r="A12" t="s">
        <v>62</v>
      </c>
      <c r="B12">
        <f>B10-B11</f>
        <v>29.854194061785236</v>
      </c>
    </row>
    <row r="14" spans="1:45" x14ac:dyDescent="0.25">
      <c r="D14" s="2">
        <v>22806.449339468385</v>
      </c>
    </row>
    <row r="15" spans="1:45" x14ac:dyDescent="0.25">
      <c r="D15" s="2">
        <v>5349.6774903540281</v>
      </c>
    </row>
    <row r="17" spans="1:7" x14ac:dyDescent="0.25">
      <c r="A17" t="s">
        <v>121</v>
      </c>
    </row>
    <row r="18" spans="1:7" x14ac:dyDescent="0.25">
      <c r="A18" t="s">
        <v>108</v>
      </c>
    </row>
    <row r="19" spans="1:7" x14ac:dyDescent="0.25">
      <c r="A19" t="s">
        <v>109</v>
      </c>
      <c r="G19" t="s">
        <v>110</v>
      </c>
    </row>
    <row r="20" spans="1:7" x14ac:dyDescent="0.25">
      <c r="G20" t="s">
        <v>111</v>
      </c>
    </row>
    <row r="21" spans="1:7" x14ac:dyDescent="0.25">
      <c r="G21" t="s">
        <v>112</v>
      </c>
    </row>
    <row r="22" spans="1:7" x14ac:dyDescent="0.25">
      <c r="G22" t="s">
        <v>113</v>
      </c>
    </row>
    <row r="24" spans="1:7" x14ac:dyDescent="0.25">
      <c r="B24" t="s">
        <v>114</v>
      </c>
    </row>
    <row r="25" spans="1:7" x14ac:dyDescent="0.25">
      <c r="B25" t="s">
        <v>115</v>
      </c>
    </row>
    <row r="26" spans="1:7" x14ac:dyDescent="0.25">
      <c r="B26" t="s">
        <v>116</v>
      </c>
    </row>
    <row r="27" spans="1:7" x14ac:dyDescent="0.25">
      <c r="A27" t="s">
        <v>117</v>
      </c>
    </row>
    <row r="28" spans="1:7" x14ac:dyDescent="0.25">
      <c r="A28" t="s">
        <v>118</v>
      </c>
    </row>
    <row r="29" spans="1:7" x14ac:dyDescent="0.25">
      <c r="A29" t="s">
        <v>119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Simple1</vt:lpstr>
      <vt:lpstr>Together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Lamoureux</dc:creator>
  <cp:lastModifiedBy>Christopher Lamoureux</cp:lastModifiedBy>
  <dcterms:created xsi:type="dcterms:W3CDTF">2019-08-10T18:16:06Z</dcterms:created>
  <dcterms:modified xsi:type="dcterms:W3CDTF">2019-11-04T22:24:29Z</dcterms:modified>
</cp:coreProperties>
</file>