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12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50" i="1"/>
  <c r="H51"/>
  <c r="F82"/>
  <c r="H54"/>
  <c r="H56"/>
  <c r="E58"/>
  <c r="E59"/>
  <c r="C60"/>
  <c r="E83"/>
  <c r="E82"/>
  <c r="C66"/>
  <c r="C67"/>
  <c r="D68"/>
  <c r="D84"/>
  <c r="D83"/>
  <c r="D82"/>
  <c r="C84"/>
  <c r="C83"/>
  <c r="C82"/>
  <c r="F80"/>
  <c r="E80"/>
  <c r="D80"/>
  <c r="C80"/>
  <c r="M63"/>
  <c r="E72"/>
  <c r="F72"/>
  <c r="M62"/>
  <c r="D27"/>
  <c r="B27"/>
  <c r="D10"/>
  <c r="B28"/>
  <c r="C27"/>
  <c r="E17"/>
  <c r="E13"/>
  <c r="E15"/>
  <c r="E19"/>
  <c r="E23"/>
  <c r="C28"/>
  <c r="D28"/>
  <c r="D29"/>
  <c r="D30"/>
  <c r="G42"/>
  <c r="F42"/>
  <c r="E42"/>
  <c r="M30"/>
  <c r="E41"/>
  <c r="E43"/>
  <c r="F41"/>
  <c r="F43"/>
  <c r="G41"/>
  <c r="G43"/>
  <c r="C44"/>
  <c r="E74"/>
  <c r="G72"/>
  <c r="M64"/>
  <c r="H52"/>
  <c r="G62"/>
  <c r="F36"/>
  <c r="F35"/>
  <c r="F34"/>
  <c r="E36"/>
  <c r="E35"/>
  <c r="D9"/>
  <c r="E34"/>
  <c r="K23"/>
  <c r="F85"/>
  <c r="E85"/>
  <c r="D85"/>
  <c r="C85"/>
  <c r="E21"/>
</calcChain>
</file>

<file path=xl/sharedStrings.xml><?xml version="1.0" encoding="utf-8"?>
<sst xmlns="http://schemas.openxmlformats.org/spreadsheetml/2006/main" count="91" uniqueCount="90">
  <si>
    <t xml:space="preserve">  And we short the replicating portfolio.  But the replicating portfolio has short positions in Bonds 1 and 2.</t>
    <phoneticPr fontId="2" type="noConversion"/>
  </si>
  <si>
    <t xml:space="preserve">    So shorting the replicating portfolio is accomplished by selling Bond 3, and buying Bonds 1 and 2 in the amounts shown.</t>
    <phoneticPr fontId="2" type="noConversion"/>
  </si>
  <si>
    <t xml:space="preserve">   Buy Bond 1:</t>
    <phoneticPr fontId="2" type="noConversion"/>
  </si>
  <si>
    <t>&lt;-- This stream of cash flows represents an arbitrage trade, since we have no risk of losing money, and we make an initial $2.27 profit from every $100 par units of the trade.</t>
    <phoneticPr fontId="2" type="noConversion"/>
  </si>
  <si>
    <t>&lt;-- I verify that if I buy H50 par units of Bond 3, I will receive the same cash flow as $100 par units of Bond 4 in 18 months.</t>
    <phoneticPr fontId="2" type="noConversion"/>
  </si>
  <si>
    <t>&lt;-- Looking at the cash flows from the replicatin portfolio shows why we have to start our replication with the last cash flow.</t>
    <phoneticPr fontId="2" type="noConversion"/>
  </si>
  <si>
    <t>The 6.5% bond is trading cheap (i.e., below its arbitrage price).  This means that we can make arbitrage by buying this bond (establishing a long position) and selling a replicating portfolio of the other 3 bonds (establishing a short position in the replicating portfolio).</t>
    <phoneticPr fontId="2" type="noConversion"/>
  </si>
  <si>
    <t>Mkt Price</t>
    <phoneticPr fontId="2" type="noConversion"/>
  </si>
  <si>
    <t xml:space="preserve">  Alternatively we could compute the discount factor directly by the ratio of the value to the terminal cash flow:</t>
    <phoneticPr fontId="2" type="noConversion"/>
  </si>
  <si>
    <t xml:space="preserve"> (Verify that Cell M30 = Cell D30)</t>
    <phoneticPr fontId="2" type="noConversion"/>
  </si>
  <si>
    <t xml:space="preserve">  This means that we have a valid replicating portfolio.</t>
    <phoneticPr fontId="2" type="noConversion"/>
  </si>
  <si>
    <t xml:space="preserve">  We can confirm that this is equal to the no-arbitrage value of Bond 4 that we obtained above (Cell C44).</t>
    <phoneticPr fontId="2" type="noConversion"/>
  </si>
  <si>
    <t>Buy Bond 4:</t>
    <phoneticPr fontId="2" type="noConversion"/>
  </si>
  <si>
    <t>Sell the Replicating Portfolio:</t>
    <phoneticPr fontId="2" type="noConversion"/>
  </si>
  <si>
    <t xml:space="preserve">   Buy Bond 2:</t>
    <phoneticPr fontId="2" type="noConversion"/>
  </si>
  <si>
    <t>You have to pay attention to whether you are long or short.  Here we buy Bond 4 since it is trading cheap.</t>
    <phoneticPr fontId="2" type="noConversion"/>
  </si>
  <si>
    <t xml:space="preserve">   Sell Bond 3:</t>
    <phoneticPr fontId="2" type="noConversion"/>
  </si>
  <si>
    <t>Our proposed holding in Bond 3 X its cash flow at year 1:</t>
    <phoneticPr fontId="2" type="noConversion"/>
  </si>
  <si>
    <t xml:space="preserve">   plus the proposed holding in Bond 2 X its cash flow at year 1:</t>
    <phoneticPr fontId="2" type="noConversion"/>
  </si>
  <si>
    <t xml:space="preserve"> Equals the replicating portfolio's cash flows in 1 year:</t>
    <phoneticPr fontId="2" type="noConversion"/>
  </si>
  <si>
    <t xml:space="preserve"> Correct.</t>
    <phoneticPr fontId="2" type="noConversion"/>
  </si>
  <si>
    <t>Let's verify that we got this right:  The cash flow we want to replicate in 1 year:</t>
    <phoneticPr fontId="2" type="noConversion"/>
  </si>
  <si>
    <t>Now let's demonstrate the arbitrage:</t>
    <phoneticPr fontId="2" type="noConversion"/>
  </si>
  <si>
    <t xml:space="preserve">  (Since we are told a single price, we can use this as the relevant bid quote.)</t>
    <phoneticPr fontId="2" type="noConversion"/>
  </si>
  <si>
    <t>&lt;-- Since the position that we have established in Bond 3 generates more cash flow than we want in 1 year, we have to sell bond 2 to match that cash flow.</t>
    <phoneticPr fontId="2" type="noConversion"/>
  </si>
  <si>
    <t xml:space="preserve">  Because I only have 1 price I assume that it is the spread mid-point.</t>
    <phoneticPr fontId="2" type="noConversion"/>
  </si>
  <si>
    <t xml:space="preserve">   These prices are expressed in decimal terms.</t>
    <phoneticPr fontId="2" type="noConversion"/>
  </si>
  <si>
    <t xml:space="preserve">  Bond-equivalent basis.</t>
    <phoneticPr fontId="2" type="noConversion"/>
  </si>
  <si>
    <t xml:space="preserve">  We can compute the cc 1-year spot rate:</t>
    <phoneticPr fontId="2" type="noConversion"/>
  </si>
  <si>
    <t>df * e^(rT) = 1:</t>
    <phoneticPr fontId="2" type="noConversion"/>
  </si>
  <si>
    <t xml:space="preserve">  Verify that it is less than the semi-annually compounded spot rate.</t>
    <phoneticPr fontId="2" type="noConversion"/>
  </si>
  <si>
    <t xml:space="preserve"> &lt;-- Note that I subtract the value of the first 2 cash flows from the bond's total value to isolate how the market values the terminal cash flow on this bond.</t>
    <phoneticPr fontId="2" type="noConversion"/>
  </si>
  <si>
    <t>So at this point, we have our extracted yield curve and discount factor table:</t>
    <phoneticPr fontId="2" type="noConversion"/>
  </si>
  <si>
    <t>Term (Years)</t>
    <phoneticPr fontId="2" type="noConversion"/>
  </si>
  <si>
    <t>spot rate (be)</t>
    <phoneticPr fontId="2" type="noConversion"/>
  </si>
  <si>
    <t>df</t>
    <phoneticPr fontId="2" type="noConversion"/>
  </si>
  <si>
    <t>&lt;-- This is the value of Bond 4 according to the values of Bonds 1 - 3.</t>
    <phoneticPr fontId="2" type="noConversion"/>
  </si>
  <si>
    <t xml:space="preserve">   the terminal cash flow is:</t>
    <phoneticPr fontId="2" type="noConversion"/>
  </si>
  <si>
    <t>Size of this cash flow:</t>
    <phoneticPr fontId="2" type="noConversion"/>
  </si>
  <si>
    <t>Bootstrapping</t>
    <phoneticPr fontId="2" type="noConversion"/>
  </si>
  <si>
    <t>Bond 3:</t>
    <phoneticPr fontId="2" type="noConversion"/>
  </si>
  <si>
    <t>3rd Bond:</t>
    <phoneticPr fontId="2" type="noConversion"/>
  </si>
  <si>
    <t>PV:</t>
    <phoneticPr fontId="2" type="noConversion"/>
  </si>
  <si>
    <t xml:space="preserve">        Implied bond-equivalent yield:</t>
    <phoneticPr fontId="2" type="noConversion"/>
  </si>
  <si>
    <t>Future Cash Flows:</t>
    <phoneticPr fontId="2" type="noConversion"/>
  </si>
  <si>
    <t xml:space="preserve">        Implied discount factor:</t>
    <phoneticPr fontId="2" type="noConversion"/>
  </si>
  <si>
    <t>So we need:</t>
    <phoneticPr fontId="2" type="noConversion"/>
  </si>
  <si>
    <t>Verify replicating portfolio's cash flows:</t>
    <phoneticPr fontId="2" type="noConversion"/>
  </si>
  <si>
    <t>Cost of the replicating portfolio:</t>
    <phoneticPr fontId="2" type="noConversion"/>
  </si>
  <si>
    <t>Total</t>
    <phoneticPr fontId="2" type="noConversion"/>
  </si>
  <si>
    <t>Settlement:</t>
    <phoneticPr fontId="2" type="noConversion"/>
  </si>
  <si>
    <t>1-year spot rate:</t>
    <phoneticPr fontId="2" type="noConversion"/>
  </si>
  <si>
    <t>Verify:</t>
    <phoneticPr fontId="2" type="noConversion"/>
  </si>
  <si>
    <t>Maturity</t>
    <phoneticPr fontId="2" type="noConversion"/>
  </si>
  <si>
    <t>df:</t>
    <phoneticPr fontId="2" type="noConversion"/>
  </si>
  <si>
    <t>1-year discount factor:</t>
    <phoneticPr fontId="2" type="noConversion"/>
  </si>
  <si>
    <t>PV:</t>
    <phoneticPr fontId="2" type="noConversion"/>
  </si>
  <si>
    <t>Suppose that this bond were selling for:</t>
    <phoneticPr fontId="2" type="noConversion"/>
  </si>
  <si>
    <t xml:space="preserve">  How would you make arbitrage?</t>
    <phoneticPr fontId="2" type="noConversion"/>
  </si>
  <si>
    <t>Replicating portfolio:</t>
    <phoneticPr fontId="2" type="noConversion"/>
  </si>
  <si>
    <t>Verify:</t>
    <phoneticPr fontId="2" type="noConversion"/>
  </si>
  <si>
    <t>Bond 1:</t>
    <phoneticPr fontId="2" type="noConversion"/>
  </si>
  <si>
    <t>Coupon</t>
    <phoneticPr fontId="2" type="noConversion"/>
  </si>
  <si>
    <t>Bond 2:</t>
    <phoneticPr fontId="2" type="noConversion"/>
  </si>
  <si>
    <t>This is the 6-month spot rate extracted from the August 15, 2019 3.25% bond, expressed on a bond-equivalent basis.  (i.e., semi-annual compounding).</t>
    <phoneticPr fontId="2" type="noConversion"/>
  </si>
  <si>
    <t xml:space="preserve">  Note that the second bond can be decomposed into 2 distinct cash flows (we can envision each cash flow as a 0-coupon bond).</t>
    <phoneticPr fontId="2" type="noConversion"/>
  </si>
  <si>
    <t xml:space="preserve">      Since we know how the market values $1 to be paid in 6 months, this is the market value of the first cash flow on the 1-year bond.</t>
    <phoneticPr fontId="2" type="noConversion"/>
  </si>
  <si>
    <t>Here I am happy to assume that all 6 month periods are exactly 1/2 of a year, etc.</t>
    <phoneticPr fontId="2" type="noConversion"/>
  </si>
  <si>
    <t>Bond 4:</t>
    <phoneticPr fontId="2" type="noConversion"/>
  </si>
  <si>
    <t>We need:</t>
    <phoneticPr fontId="2" type="noConversion"/>
  </si>
  <si>
    <t>We have:</t>
    <phoneticPr fontId="2" type="noConversion"/>
  </si>
  <si>
    <t>So we have to hold</t>
    <phoneticPr fontId="2" type="noConversion"/>
  </si>
  <si>
    <t xml:space="preserve"> par units of Bond 1</t>
    <phoneticPr fontId="2" type="noConversion"/>
  </si>
  <si>
    <t>Now we look at replicating the cash flows of Bond 4 in 6 months.</t>
    <phoneticPr fontId="2" type="noConversion"/>
  </si>
  <si>
    <t>Since we already have some of Bond 3, how much cash flow does that generate?</t>
    <phoneticPr fontId="2" type="noConversion"/>
  </si>
  <si>
    <t>Time (Years):</t>
    <phoneticPr fontId="2" type="noConversion"/>
  </si>
  <si>
    <t>Obtain Spot rates:</t>
    <phoneticPr fontId="2" type="noConversion"/>
  </si>
  <si>
    <t>6-month spot rate:</t>
    <phoneticPr fontId="2" type="noConversion"/>
  </si>
  <si>
    <t>6-month discount factor:</t>
    <phoneticPr fontId="2" type="noConversion"/>
  </si>
  <si>
    <t xml:space="preserve">2nd bond:  </t>
    <phoneticPr fontId="2" type="noConversion"/>
  </si>
  <si>
    <t>Value of next coupon payment:</t>
    <phoneticPr fontId="2" type="noConversion"/>
  </si>
  <si>
    <t>We can use Bond 3 to replicate this cash flow.  How many bond 3 par units do we need?</t>
    <phoneticPr fontId="2" type="noConversion"/>
  </si>
  <si>
    <t>Time 3 cash flow:</t>
    <phoneticPr fontId="2" type="noConversion"/>
  </si>
  <si>
    <t>So we have to trade Bond 2 to generate:</t>
    <phoneticPr fontId="2" type="noConversion"/>
  </si>
  <si>
    <t>New Bond (#4):</t>
    <phoneticPr fontId="2" type="noConversion"/>
  </si>
  <si>
    <t>Now we have to replicate this 4th bond's cash flow in 1 year:</t>
    <phoneticPr fontId="2" type="noConversion"/>
  </si>
  <si>
    <t xml:space="preserve">   in 1 year.</t>
    <phoneticPr fontId="2" type="noConversion"/>
  </si>
  <si>
    <t>Bond 2's cash flows in 12 months are:</t>
    <phoneticPr fontId="2" type="noConversion"/>
  </si>
  <si>
    <t xml:space="preserve"> par units of bond 2 in our replicating portfolio:</t>
    <phoneticPr fontId="2" type="noConversion"/>
  </si>
  <si>
    <t>Which means the market value of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</si>
</sst>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0" borderId="0" xfId="0" quotePrefix="1"/>
    <xf numFmtId="0" fontId="1" fillId="0" borderId="0" xfId="0" applyFont="1"/>
    <xf numFmtId="0" fontId="1" fillId="0" borderId="0" xfId="0" quotePrefix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89"/>
  <sheetViews>
    <sheetView tabSelected="1" workbookViewId="0">
      <selection activeCell="D19" sqref="D19"/>
    </sheetView>
  </sheetViews>
  <sheetFormatPr baseColWidth="10" defaultRowHeight="13"/>
  <cols>
    <col min="2" max="2" width="11.5703125" customWidth="1"/>
    <col min="4" max="4" width="11.28515625" bestFit="1" customWidth="1"/>
    <col min="5" max="5" width="14.85546875" customWidth="1"/>
    <col min="6" max="6" width="11.28515625" customWidth="1"/>
  </cols>
  <sheetData>
    <row r="1" spans="1:6">
      <c r="A1" t="s">
        <v>39</v>
      </c>
      <c r="C1" t="s">
        <v>50</v>
      </c>
      <c r="D1" s="1">
        <v>42049</v>
      </c>
    </row>
    <row r="2" spans="1:6">
      <c r="D2" s="1"/>
    </row>
    <row r="3" spans="1:6">
      <c r="B3" t="s">
        <v>62</v>
      </c>
      <c r="C3" t="s">
        <v>53</v>
      </c>
      <c r="D3" s="6" t="s">
        <v>7</v>
      </c>
    </row>
    <row r="4" spans="1:6">
      <c r="A4" t="s">
        <v>61</v>
      </c>
      <c r="B4" s="2">
        <v>3.2500000000000001E-2</v>
      </c>
      <c r="C4" s="1">
        <v>42230</v>
      </c>
      <c r="D4">
        <v>97.85</v>
      </c>
      <c r="E4" t="s">
        <v>25</v>
      </c>
    </row>
    <row r="5" spans="1:6">
      <c r="A5" t="s">
        <v>63</v>
      </c>
      <c r="B5" s="2">
        <v>9.2499999999999999E-2</v>
      </c>
      <c r="C5" s="1">
        <v>42414</v>
      </c>
      <c r="D5">
        <v>102</v>
      </c>
      <c r="E5" t="s">
        <v>26</v>
      </c>
    </row>
    <row r="6" spans="1:6">
      <c r="A6" t="s">
        <v>40</v>
      </c>
      <c r="B6" s="2">
        <v>0.125</v>
      </c>
      <c r="C6" s="1">
        <v>42596</v>
      </c>
      <c r="D6">
        <v>107.67</v>
      </c>
    </row>
    <row r="7" spans="1:6">
      <c r="E7" t="s">
        <v>67</v>
      </c>
    </row>
    <row r="8" spans="1:6">
      <c r="A8" t="s">
        <v>76</v>
      </c>
    </row>
    <row r="9" spans="1:6">
      <c r="B9" t="s">
        <v>77</v>
      </c>
      <c r="D9">
        <f>((100*(1+0.5*B4))/D4-1)*2</f>
        <v>7.7158916709249237E-2</v>
      </c>
      <c r="E9" t="s">
        <v>64</v>
      </c>
    </row>
    <row r="10" spans="1:6">
      <c r="B10" t="s">
        <v>78</v>
      </c>
      <c r="D10">
        <f>1/((100*(1+0.5*B4))/D4)</f>
        <v>0.9628536285362852</v>
      </c>
    </row>
    <row r="12" spans="1:6">
      <c r="A12" t="s">
        <v>79</v>
      </c>
    </row>
    <row r="13" spans="1:6">
      <c r="B13" t="s">
        <v>80</v>
      </c>
      <c r="E13">
        <f>0.5*100*B5*D10</f>
        <v>4.4531980319803193</v>
      </c>
      <c r="F13" t="s">
        <v>65</v>
      </c>
    </row>
    <row r="14" spans="1:6">
      <c r="B14" t="s">
        <v>89</v>
      </c>
      <c r="F14" t="s">
        <v>66</v>
      </c>
    </row>
    <row r="15" spans="1:6">
      <c r="B15" t="s">
        <v>37</v>
      </c>
      <c r="E15">
        <f>D5-E13</f>
        <v>97.546801968019679</v>
      </c>
    </row>
    <row r="17" spans="1:14">
      <c r="B17" t="s">
        <v>38</v>
      </c>
      <c r="E17">
        <f>100*(1+0.5*B5)</f>
        <v>104.62499999999999</v>
      </c>
    </row>
    <row r="19" spans="1:14">
      <c r="B19" t="s">
        <v>51</v>
      </c>
      <c r="E19">
        <f>((E17/E15)^(1/2)-1)*2</f>
        <v>7.1291453787293069E-2</v>
      </c>
      <c r="F19" t="s">
        <v>27</v>
      </c>
    </row>
    <row r="21" spans="1:14">
      <c r="B21" t="s">
        <v>52</v>
      </c>
      <c r="E21">
        <f>E17/(1+E19/2)^2</f>
        <v>97.546801968019693</v>
      </c>
    </row>
    <row r="23" spans="1:14">
      <c r="B23" t="s">
        <v>55</v>
      </c>
      <c r="E23">
        <f>1/(1+E19/2)^2</f>
        <v>0.9323469722152421</v>
      </c>
      <c r="F23" t="s">
        <v>28</v>
      </c>
      <c r="I23" t="s">
        <v>29</v>
      </c>
      <c r="K23">
        <f>LN(1/E23)/1</f>
        <v>7.0050245793853896E-2</v>
      </c>
      <c r="L23" t="s">
        <v>30</v>
      </c>
    </row>
    <row r="26" spans="1:14">
      <c r="A26" t="s">
        <v>41</v>
      </c>
      <c r="B26">
        <v>0.5</v>
      </c>
      <c r="C26">
        <v>1</v>
      </c>
      <c r="D26">
        <v>1.5</v>
      </c>
    </row>
    <row r="27" spans="1:14">
      <c r="B27">
        <f>50*B6</f>
        <v>6.25</v>
      </c>
      <c r="C27">
        <f>50*B6</f>
        <v>6.25</v>
      </c>
      <c r="D27">
        <f>100*(1+0.5*B6)</f>
        <v>106.25</v>
      </c>
    </row>
    <row r="28" spans="1:14">
      <c r="A28" t="s">
        <v>42</v>
      </c>
      <c r="B28">
        <f>B27*D10</f>
        <v>6.0178351783517829</v>
      </c>
      <c r="C28">
        <f>C27*E23</f>
        <v>5.8271685763452634</v>
      </c>
      <c r="D28">
        <f>D6-B28-C28</f>
        <v>95.824996245302955</v>
      </c>
      <c r="E28" s="3" t="s">
        <v>31</v>
      </c>
    </row>
    <row r="29" spans="1:14">
      <c r="A29" t="s">
        <v>43</v>
      </c>
      <c r="D29">
        <f>2*((D27/D28)^(1/3)-1)</f>
        <v>7.0046199858002645E-2</v>
      </c>
      <c r="E29" t="s">
        <v>27</v>
      </c>
    </row>
    <row r="30" spans="1:14">
      <c r="A30" t="s">
        <v>45</v>
      </c>
      <c r="D30">
        <f>1/(1+D29/2)^3</f>
        <v>0.90188231760285131</v>
      </c>
      <c r="E30" t="s">
        <v>8</v>
      </c>
      <c r="M30">
        <f>D28/D27</f>
        <v>0.90188231760285131</v>
      </c>
      <c r="N30" t="s">
        <v>9</v>
      </c>
    </row>
    <row r="32" spans="1:14">
      <c r="A32" t="s">
        <v>32</v>
      </c>
    </row>
    <row r="33" spans="1:7">
      <c r="D33" t="s">
        <v>33</v>
      </c>
      <c r="E33" t="s">
        <v>34</v>
      </c>
      <c r="F33" t="s">
        <v>35</v>
      </c>
    </row>
    <row r="34" spans="1:7">
      <c r="D34">
        <v>0.5</v>
      </c>
      <c r="E34">
        <f>D9</f>
        <v>7.7158916709249237E-2</v>
      </c>
      <c r="F34">
        <f>D10</f>
        <v>0.9628536285362852</v>
      </c>
    </row>
    <row r="35" spans="1:7">
      <c r="D35">
        <v>1</v>
      </c>
      <c r="E35">
        <f>E19</f>
        <v>7.1291453787293069E-2</v>
      </c>
      <c r="F35">
        <f>E23</f>
        <v>0.9323469722152421</v>
      </c>
    </row>
    <row r="36" spans="1:7">
      <c r="D36">
        <v>1.5</v>
      </c>
      <c r="E36">
        <f>D29</f>
        <v>7.0046199858002645E-2</v>
      </c>
      <c r="F36">
        <f>D30</f>
        <v>0.90188231760285131</v>
      </c>
    </row>
    <row r="38" spans="1:7">
      <c r="A38" t="s">
        <v>84</v>
      </c>
    </row>
    <row r="39" spans="1:7">
      <c r="A39" t="s">
        <v>68</v>
      </c>
      <c r="B39">
        <v>6.5000000000000002E-2</v>
      </c>
      <c r="C39" s="1">
        <v>42596</v>
      </c>
      <c r="D39">
        <v>97</v>
      </c>
    </row>
    <row r="40" spans="1:7">
      <c r="C40" t="s">
        <v>44</v>
      </c>
      <c r="E40">
        <v>0.5</v>
      </c>
      <c r="F40">
        <v>1</v>
      </c>
      <c r="G40">
        <v>1.5</v>
      </c>
    </row>
    <row r="41" spans="1:7">
      <c r="E41">
        <f>50*B39</f>
        <v>3.25</v>
      </c>
      <c r="F41">
        <f>50*B39</f>
        <v>3.25</v>
      </c>
      <c r="G41">
        <f>100*(1+0.5*B39)</f>
        <v>103.25</v>
      </c>
    </row>
    <row r="42" spans="1:7">
      <c r="C42" t="s">
        <v>54</v>
      </c>
      <c r="E42">
        <f>D10</f>
        <v>0.9628536285362852</v>
      </c>
      <c r="F42">
        <f>E23</f>
        <v>0.9323469722152421</v>
      </c>
      <c r="G42">
        <f>D30</f>
        <v>0.90188231760285131</v>
      </c>
    </row>
    <row r="43" spans="1:7">
      <c r="C43" t="s">
        <v>56</v>
      </c>
      <c r="E43">
        <f>E41*E42</f>
        <v>3.1292742927429269</v>
      </c>
      <c r="F43">
        <f>F41*F42</f>
        <v>3.030127659699537</v>
      </c>
      <c r="G43">
        <f>G41*G42</f>
        <v>93.119349292494391</v>
      </c>
    </row>
    <row r="44" spans="1:7">
      <c r="C44" s="4">
        <f>E43+F43+G43</f>
        <v>99.278751244936856</v>
      </c>
      <c r="D44" s="3" t="s">
        <v>36</v>
      </c>
    </row>
    <row r="46" spans="1:7">
      <c r="A46" t="s">
        <v>57</v>
      </c>
      <c r="D46">
        <v>97</v>
      </c>
      <c r="E46" t="s">
        <v>58</v>
      </c>
      <c r="G46" t="s">
        <v>23</v>
      </c>
    </row>
    <row r="48" spans="1:7">
      <c r="A48" t="s">
        <v>6</v>
      </c>
    </row>
    <row r="49" spans="1:14">
      <c r="A49" t="s">
        <v>59</v>
      </c>
    </row>
    <row r="50" spans="1:14">
      <c r="B50" t="s">
        <v>82</v>
      </c>
      <c r="D50">
        <f>100*(1+0.5*B39)</f>
        <v>103.25</v>
      </c>
    </row>
    <row r="51" spans="1:14">
      <c r="B51" t="s">
        <v>81</v>
      </c>
      <c r="H51">
        <f>D50/(1+0.5*B6)</f>
        <v>97.17647058823529</v>
      </c>
    </row>
    <row r="52" spans="1:14">
      <c r="F52" t="s">
        <v>60</v>
      </c>
      <c r="H52">
        <f>H51*(1+B6/2)</f>
        <v>103.25</v>
      </c>
      <c r="I52" s="5" t="s">
        <v>4</v>
      </c>
    </row>
    <row r="54" spans="1:14">
      <c r="B54" t="s">
        <v>85</v>
      </c>
      <c r="H54">
        <f>50*B39</f>
        <v>3.25</v>
      </c>
    </row>
    <row r="56" spans="1:14">
      <c r="B56" t="s">
        <v>74</v>
      </c>
      <c r="H56">
        <f>H51*B6/2</f>
        <v>6.0735294117647056</v>
      </c>
    </row>
    <row r="58" spans="1:14">
      <c r="B58" t="s">
        <v>83</v>
      </c>
      <c r="E58">
        <f>H54-H56</f>
        <v>-2.8235294117647056</v>
      </c>
      <c r="F58" t="s">
        <v>86</v>
      </c>
      <c r="G58" s="5" t="s">
        <v>24</v>
      </c>
    </row>
    <row r="59" spans="1:14">
      <c r="B59" t="s">
        <v>87</v>
      </c>
      <c r="E59">
        <f>1+B5/2</f>
        <v>1.0462499999999999</v>
      </c>
    </row>
    <row r="60" spans="1:14">
      <c r="B60" t="s">
        <v>46</v>
      </c>
      <c r="C60">
        <f>E58/E59</f>
        <v>-2.6987138941598143</v>
      </c>
      <c r="D60" t="s">
        <v>88</v>
      </c>
    </row>
    <row r="62" spans="1:14">
      <c r="B62" s="4" t="s">
        <v>21</v>
      </c>
      <c r="G62">
        <f>F41</f>
        <v>3.25</v>
      </c>
      <c r="H62" t="s">
        <v>17</v>
      </c>
      <c r="M62">
        <f>H51*B6/2</f>
        <v>6.0735294117647056</v>
      </c>
    </row>
    <row r="63" spans="1:14">
      <c r="H63" s="3" t="s">
        <v>18</v>
      </c>
      <c r="M63">
        <f>C60*(1+0.5*B5)</f>
        <v>-2.8235294117647056</v>
      </c>
    </row>
    <row r="64" spans="1:14">
      <c r="H64" s="3" t="s">
        <v>19</v>
      </c>
      <c r="M64">
        <f>M62+M63</f>
        <v>3.25</v>
      </c>
      <c r="N64" t="s">
        <v>20</v>
      </c>
    </row>
    <row r="65" spans="1:7">
      <c r="B65" t="s">
        <v>73</v>
      </c>
    </row>
    <row r="66" spans="1:7">
      <c r="B66" t="s">
        <v>69</v>
      </c>
      <c r="C66">
        <f>50*B39</f>
        <v>3.25</v>
      </c>
    </row>
    <row r="67" spans="1:7">
      <c r="B67" t="s">
        <v>70</v>
      </c>
      <c r="C67">
        <f>H51*B6/2+C60*B5/2</f>
        <v>5.9487138941598143</v>
      </c>
    </row>
    <row r="68" spans="1:7">
      <c r="B68" t="s">
        <v>71</v>
      </c>
      <c r="D68">
        <f>(C66-C67)/(1+B4/2)</f>
        <v>-2.6555610274635315</v>
      </c>
      <c r="E68" t="s">
        <v>72</v>
      </c>
    </row>
    <row r="71" spans="1:7">
      <c r="B71" t="s">
        <v>47</v>
      </c>
      <c r="E71">
        <v>0.5</v>
      </c>
      <c r="F71">
        <v>1</v>
      </c>
      <c r="G71">
        <v>1.5</v>
      </c>
    </row>
    <row r="72" spans="1:7">
      <c r="E72">
        <f>H51*B6/2+C60*B5/2+D68*(1+B4/2)</f>
        <v>3.25</v>
      </c>
      <c r="F72">
        <f>H51*B6/2+(1+B5/2)*C60</f>
        <v>3.25</v>
      </c>
      <c r="G72">
        <f>H51*(1+B6/2)</f>
        <v>103.25</v>
      </c>
    </row>
    <row r="74" spans="1:7">
      <c r="B74" t="s">
        <v>48</v>
      </c>
      <c r="E74">
        <f>H51*D6/100+C60*D5/100+D68*D4/100</f>
        <v>99.278751244936871</v>
      </c>
      <c r="F74" s="4" t="s">
        <v>11</v>
      </c>
    </row>
    <row r="75" spans="1:7">
      <c r="F75" s="4" t="s">
        <v>10</v>
      </c>
    </row>
    <row r="76" spans="1:7">
      <c r="F76" s="4"/>
    </row>
    <row r="77" spans="1:7">
      <c r="A77" t="s">
        <v>22</v>
      </c>
    </row>
    <row r="78" spans="1:7">
      <c r="B78" t="s">
        <v>75</v>
      </c>
      <c r="C78">
        <v>0</v>
      </c>
      <c r="D78">
        <v>0.5</v>
      </c>
      <c r="E78">
        <v>1</v>
      </c>
      <c r="F78">
        <v>1.5</v>
      </c>
    </row>
    <row r="80" spans="1:7">
      <c r="B80" t="s">
        <v>12</v>
      </c>
      <c r="C80">
        <f>-D46</f>
        <v>-97</v>
      </c>
      <c r="D80">
        <f>50*B39</f>
        <v>3.25</v>
      </c>
      <c r="E80">
        <f>50*B39</f>
        <v>3.25</v>
      </c>
      <c r="F80">
        <f>(1+B6/2)*H51</f>
        <v>103.25</v>
      </c>
    </row>
    <row r="81" spans="2:7">
      <c r="B81" t="s">
        <v>13</v>
      </c>
    </row>
    <row r="82" spans="2:7">
      <c r="B82" t="s">
        <v>16</v>
      </c>
      <c r="C82">
        <f>H51*D6/100</f>
        <v>104.62990588235294</v>
      </c>
      <c r="D82">
        <f>-H51*B6/2</f>
        <v>-6.0735294117647056</v>
      </c>
      <c r="E82">
        <f>-H51*B6/2</f>
        <v>-6.0735294117647056</v>
      </c>
      <c r="F82">
        <f>-(1+B6/2)*H51</f>
        <v>-103.25</v>
      </c>
    </row>
    <row r="83" spans="2:7">
      <c r="B83" t="s">
        <v>14</v>
      </c>
      <c r="C83">
        <f>C60*D5/100</f>
        <v>-2.7526881720430105</v>
      </c>
      <c r="D83">
        <f>-C60*B5/2</f>
        <v>0.12481551760489142</v>
      </c>
      <c r="E83">
        <f>-C60*(1+B5/2)</f>
        <v>2.8235294117647056</v>
      </c>
      <c r="G83" s="3" t="s">
        <v>5</v>
      </c>
    </row>
    <row r="84" spans="2:7">
      <c r="B84" t="s">
        <v>2</v>
      </c>
      <c r="C84">
        <f>D68*D4/100</f>
        <v>-2.5984664653730651</v>
      </c>
      <c r="D84">
        <f>-(1+B4/2)*D68</f>
        <v>2.6987138941598143</v>
      </c>
    </row>
    <row r="85" spans="2:7">
      <c r="B85" t="s">
        <v>49</v>
      </c>
      <c r="C85">
        <f>C80+C82+C83+C84</f>
        <v>2.2787512449368683</v>
      </c>
      <c r="D85">
        <f t="shared" ref="D85:F85" si="0">D80+D82+D83+D84</f>
        <v>0</v>
      </c>
      <c r="E85">
        <f t="shared" si="0"/>
        <v>0</v>
      </c>
      <c r="F85">
        <f t="shared" si="0"/>
        <v>0</v>
      </c>
      <c r="G85" s="3" t="s">
        <v>3</v>
      </c>
    </row>
    <row r="87" spans="2:7">
      <c r="B87" t="s">
        <v>15</v>
      </c>
    </row>
    <row r="88" spans="2:7">
      <c r="B88" t="s">
        <v>0</v>
      </c>
    </row>
    <row r="89" spans="2:7">
      <c r="B89" t="s">
        <v>1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2016-09-28T21:30:11Z</dcterms:created>
  <dcterms:modified xsi:type="dcterms:W3CDTF">2018-10-01T21:53:45Z</dcterms:modified>
</cp:coreProperties>
</file>