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42/2019/PS/"/>
    </mc:Choice>
  </mc:AlternateContent>
  <xr:revisionPtr revIDLastSave="0" documentId="13_ncr:1_{F9B4A1AA-31E8-B74D-B9E4-B715AA5DFBA2}" xr6:coauthVersionLast="44" xr6:coauthVersionMax="44" xr10:uidLastSave="{00000000-0000-0000-0000-000000000000}"/>
  <bookViews>
    <workbookView xWindow="3940" yWindow="4740" windowWidth="27640" windowHeight="16940" xr2:uid="{659AA8D6-F202-8E42-ABAD-84F73DE3FC4C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J46" i="1"/>
  <c r="B44" i="1"/>
  <c r="D43" i="1"/>
  <c r="E43" i="1"/>
  <c r="F43" i="1"/>
  <c r="G43" i="1"/>
  <c r="C43" i="1"/>
  <c r="G42" i="1"/>
  <c r="F42" i="1"/>
  <c r="E42" i="1"/>
  <c r="D42" i="1"/>
  <c r="C42" i="1"/>
  <c r="G41" i="1"/>
  <c r="D41" i="1"/>
  <c r="E41" i="1"/>
  <c r="F41" i="1"/>
  <c r="C41" i="1"/>
  <c r="B30" i="1"/>
  <c r="D29" i="1"/>
  <c r="E29" i="1"/>
  <c r="F29" i="1"/>
  <c r="G29" i="1"/>
  <c r="C29" i="1"/>
  <c r="G28" i="1"/>
  <c r="F28" i="1"/>
  <c r="E28" i="1"/>
  <c r="D28" i="1"/>
  <c r="C28" i="1"/>
  <c r="G27" i="1"/>
  <c r="D27" i="1"/>
  <c r="E27" i="1"/>
  <c r="F27" i="1"/>
  <c r="C27" i="1"/>
  <c r="K22" i="1"/>
  <c r="F19" i="1"/>
  <c r="D17" i="1"/>
  <c r="H12" i="1"/>
  <c r="H11" i="1"/>
  <c r="C9" i="1"/>
  <c r="C8" i="1"/>
  <c r="C7" i="1"/>
  <c r="G4" i="1"/>
</calcChain>
</file>

<file path=xl/sharedStrings.xml><?xml version="1.0" encoding="utf-8"?>
<sst xmlns="http://schemas.openxmlformats.org/spreadsheetml/2006/main" count="49" uniqueCount="37">
  <si>
    <t>1.  When we see a bond we should write down a timeline of its future cash flows.</t>
  </si>
  <si>
    <t>On a quiz, we should assume that any 3-month period is exactly 1/4 of a year, any 6-month period is exactly 1/2 of a year, etc.</t>
  </si>
  <si>
    <t>A 7.875% bond or note makes semi-annual coupon payments of:</t>
  </si>
  <si>
    <t xml:space="preserve">  (per $100 par value every 6 months.)</t>
  </si>
  <si>
    <t>Time:</t>
  </si>
  <si>
    <t>Cash flows:</t>
  </si>
  <si>
    <t>disc fctr:</t>
  </si>
  <si>
    <t>8/15/19 STRIPS:</t>
  </si>
  <si>
    <t xml:space="preserve"> &lt;-- I take the average of the bid-ask quotes on the STRIPS that matures on this date, and divide by 100 to get the discount factor.</t>
  </si>
  <si>
    <t xml:space="preserve">      Note that this is independent of compounding frequency (so any compounding frequency must give us this discount factor for this term).</t>
  </si>
  <si>
    <t>PV:</t>
  </si>
  <si>
    <t xml:space="preserve">  This is the present value of the bond (since it has only 1 future cash flow).  This is the bond's dirty price.  Since settlement is not on a coupon payment (or issue) date, the clean price will deduct accrued interest from this.</t>
  </si>
  <si>
    <t>For the quiz, we should assume that on May 15, we are halfway between the last coupon --paid on Feb 15, 2019, and the next coupon payment (which is the maturity date).</t>
  </si>
  <si>
    <t>Under this assumption, accrued interest is:</t>
  </si>
  <si>
    <t>So the clean price that dealers will quote is:</t>
  </si>
  <si>
    <t>Again, we are herein ignoring the bid-ask spread on the bond--but because we are only given 1 price, this is all we can do.</t>
  </si>
  <si>
    <t>Now, even though this is a coupon-paying instrument, we can compute its yield to maturity, since it makes only 1 future cash flow.</t>
  </si>
  <si>
    <t>Under quiz assumptions, we have:</t>
  </si>
  <si>
    <t xml:space="preserve"> = e^(-.25y) 103.9375</t>
  </si>
  <si>
    <t>where y in this equation is the continuously-compounded yield to maturity on the bond.</t>
  </si>
  <si>
    <t>Solving for y:</t>
  </si>
  <si>
    <t>It is convention to report yield to maturity on notes and bonds in bond-equivalent terms:</t>
  </si>
  <si>
    <t>e^(y) = (1+r/2)^2. will give us the equivalent BEY.</t>
  </si>
  <si>
    <t xml:space="preserve">  We verify that this makes sense, as it is very close to the ccy, and it is larger.</t>
  </si>
  <si>
    <t>We of course know that the bey must be less than the note's coupon rate since it is selling at a premium to par.</t>
  </si>
  <si>
    <t>Nov 15, 2021 5.5% note.</t>
  </si>
  <si>
    <t>Relevant STRIPS</t>
  </si>
  <si>
    <t>Term</t>
  </si>
  <si>
    <t>Bid</t>
  </si>
  <si>
    <t>Ask</t>
  </si>
  <si>
    <t>This is the value of the note and hence its dirty price for May 15, 2019 settlement.</t>
  </si>
  <si>
    <t xml:space="preserve">  The settlement date is a coupon payment date, so this is also the note's clean price.</t>
  </si>
  <si>
    <t>This bond is selling at a premium, so its yield is less than its coupon rate of 5.5%.</t>
  </si>
  <si>
    <t>August 15, 2021 2.75% note</t>
  </si>
  <si>
    <t>Again using quiz assumptions, we are settling 1/2-way through a coupon period, so the accrued interest is:</t>
  </si>
  <si>
    <t>And therefore the note's clean price is:</t>
  </si>
  <si>
    <t>The clean price exceeds par, so the note's yield to maturity is a little bid lower than its coupon rate of 2.75%.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</si>
</sst>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8D17-4CEA-A149-9562-4117016D878C}">
  <dimension ref="A1:N50"/>
  <sheetViews>
    <sheetView tabSelected="1" topLeftCell="A25" workbookViewId="0">
      <selection activeCell="E42" sqref="E42"/>
    </sheetView>
  </sheetViews>
  <sheetFormatPr baseColWidth="10" defaultRowHeight="16"/>
  <sheetData>
    <row r="1" spans="1:14">
      <c r="A1" t="s">
        <v>0</v>
      </c>
    </row>
    <row r="2" spans="1:14">
      <c r="B2" t="s">
        <v>1</v>
      </c>
    </row>
    <row r="4" spans="1:14">
      <c r="A4">
        <v>7.8750000000000001E-2</v>
      </c>
      <c r="B4" t="s">
        <v>2</v>
      </c>
      <c r="G4">
        <f>50*A4</f>
        <v>3.9375</v>
      </c>
      <c r="H4" t="s">
        <v>3</v>
      </c>
    </row>
    <row r="6" spans="1:14">
      <c r="A6" t="s">
        <v>4</v>
      </c>
      <c r="B6">
        <v>0</v>
      </c>
      <c r="C6" s="1">
        <v>0.25</v>
      </c>
      <c r="F6" t="s">
        <v>7</v>
      </c>
      <c r="H6">
        <v>99.428200000000004</v>
      </c>
      <c r="I6">
        <v>99.459199999999996</v>
      </c>
    </row>
    <row r="7" spans="1:14">
      <c r="A7" t="s">
        <v>5</v>
      </c>
      <c r="C7">
        <f>100+G4</f>
        <v>103.9375</v>
      </c>
    </row>
    <row r="8" spans="1:14">
      <c r="A8" t="s">
        <v>6</v>
      </c>
      <c r="C8">
        <f>(H6+I6)/200</f>
        <v>0.99443700000000002</v>
      </c>
      <c r="D8" t="s">
        <v>8</v>
      </c>
      <c r="N8" t="s">
        <v>9</v>
      </c>
    </row>
    <row r="9" spans="1:14">
      <c r="A9" t="s">
        <v>10</v>
      </c>
      <c r="C9">
        <f>C7*C8</f>
        <v>103.35929568750001</v>
      </c>
      <c r="D9" t="s">
        <v>11</v>
      </c>
    </row>
    <row r="10" spans="1:14">
      <c r="D10" t="s">
        <v>12</v>
      </c>
    </row>
    <row r="11" spans="1:14">
      <c r="D11" t="s">
        <v>13</v>
      </c>
      <c r="H11">
        <f>0.5*G4</f>
        <v>1.96875</v>
      </c>
    </row>
    <row r="12" spans="1:14">
      <c r="D12" t="s">
        <v>14</v>
      </c>
      <c r="H12" s="2">
        <f>C9-H11</f>
        <v>101.39054568750001</v>
      </c>
    </row>
    <row r="14" spans="1:14">
      <c r="D14" t="s">
        <v>15</v>
      </c>
    </row>
    <row r="16" spans="1:14">
      <c r="A16" t="s">
        <v>16</v>
      </c>
    </row>
    <row r="17" spans="1:13">
      <c r="A17" t="s">
        <v>17</v>
      </c>
      <c r="D17" s="3">
        <f>C9</f>
        <v>103.35929568750001</v>
      </c>
      <c r="E17" s="3" t="s">
        <v>18</v>
      </c>
    </row>
    <row r="18" spans="1:13">
      <c r="D18" t="s">
        <v>19</v>
      </c>
    </row>
    <row r="19" spans="1:13">
      <c r="D19" t="s">
        <v>20</v>
      </c>
      <c r="F19" s="2">
        <f>LN(C9/C7)/-C6</f>
        <v>2.2314124443981179E-2</v>
      </c>
    </row>
    <row r="21" spans="1:13">
      <c r="D21" t="s">
        <v>21</v>
      </c>
      <c r="K21" s="3" t="s">
        <v>22</v>
      </c>
    </row>
    <row r="22" spans="1:13">
      <c r="K22" s="2">
        <f>2*(SQRT(EXP(F19))-1)</f>
        <v>2.2439068719407373E-2</v>
      </c>
      <c r="L22" t="s">
        <v>23</v>
      </c>
    </row>
    <row r="23" spans="1:13">
      <c r="D23" t="s">
        <v>24</v>
      </c>
    </row>
    <row r="25" spans="1:13">
      <c r="A25">
        <v>2</v>
      </c>
      <c r="B25" t="s">
        <v>25</v>
      </c>
      <c r="D25">
        <v>5.5E-2</v>
      </c>
    </row>
    <row r="26" spans="1:13">
      <c r="A26" t="s">
        <v>4</v>
      </c>
      <c r="B26">
        <v>0</v>
      </c>
      <c r="C26">
        <v>0.5</v>
      </c>
      <c r="D26">
        <v>1</v>
      </c>
      <c r="E26">
        <v>1.5</v>
      </c>
      <c r="F26">
        <v>2</v>
      </c>
      <c r="G26">
        <v>2.5</v>
      </c>
      <c r="J26" t="s">
        <v>26</v>
      </c>
    </row>
    <row r="27" spans="1:13">
      <c r="A27" t="s">
        <v>5</v>
      </c>
      <c r="C27">
        <f>50*$D$25</f>
        <v>2.75</v>
      </c>
      <c r="D27">
        <f t="shared" ref="D27:F27" si="0">50*$D$25</f>
        <v>2.75</v>
      </c>
      <c r="E27">
        <f t="shared" si="0"/>
        <v>2.75</v>
      </c>
      <c r="F27">
        <f t="shared" si="0"/>
        <v>2.75</v>
      </c>
      <c r="G27">
        <f>100*(1+D25/2)</f>
        <v>102.75000000000001</v>
      </c>
      <c r="K27" t="s">
        <v>27</v>
      </c>
      <c r="L27" t="s">
        <v>28</v>
      </c>
      <c r="M27" t="s">
        <v>29</v>
      </c>
    </row>
    <row r="28" spans="1:13">
      <c r="A28" t="s">
        <v>6</v>
      </c>
      <c r="C28">
        <f>(L28+M28)/200</f>
        <v>0.98844699999999985</v>
      </c>
      <c r="D28">
        <f>(L29+M29)/200</f>
        <v>0.97605750000000002</v>
      </c>
      <c r="E28">
        <f>(L30+M30)/200</f>
        <v>0.96253749999999993</v>
      </c>
      <c r="F28">
        <f>(L31+M31)/200</f>
        <v>0.94836050000000005</v>
      </c>
      <c r="G28">
        <f>+(L32+M32)/200</f>
        <v>0.933674</v>
      </c>
      <c r="K28">
        <v>0.5</v>
      </c>
      <c r="L28">
        <v>98.828699999999998</v>
      </c>
      <c r="M28">
        <v>98.860699999999994</v>
      </c>
    </row>
    <row r="29" spans="1:13">
      <c r="A29" t="s">
        <v>10</v>
      </c>
      <c r="C29">
        <f>C27*C28</f>
        <v>2.7182292499999994</v>
      </c>
      <c r="D29">
        <f t="shared" ref="D29:G29" si="1">D27*D28</f>
        <v>2.6841581250000002</v>
      </c>
      <c r="E29">
        <f t="shared" si="1"/>
        <v>2.646978125</v>
      </c>
      <c r="F29">
        <f t="shared" si="1"/>
        <v>2.6079913750000001</v>
      </c>
      <c r="G29">
        <f t="shared" si="1"/>
        <v>95.935003500000008</v>
      </c>
      <c r="K29">
        <v>1</v>
      </c>
      <c r="L29">
        <v>97.589500000000001</v>
      </c>
      <c r="M29">
        <v>97.622</v>
      </c>
    </row>
    <row r="30" spans="1:13">
      <c r="B30" s="2">
        <f>SUM(C29:G29)</f>
        <v>106.59236037500001</v>
      </c>
      <c r="K30">
        <v>1.5</v>
      </c>
      <c r="L30">
        <v>96.237099999999998</v>
      </c>
      <c r="M30">
        <v>96.270399999999995</v>
      </c>
    </row>
    <row r="31" spans="1:13">
      <c r="K31">
        <v>2</v>
      </c>
      <c r="L31">
        <v>94.819000000000003</v>
      </c>
      <c r="M31">
        <v>94.853099999999998</v>
      </c>
    </row>
    <row r="32" spans="1:13">
      <c r="B32" t="s">
        <v>30</v>
      </c>
      <c r="K32">
        <v>2.5</v>
      </c>
      <c r="L32">
        <v>93.345399999999998</v>
      </c>
      <c r="M32">
        <v>93.389399999999995</v>
      </c>
    </row>
    <row r="33" spans="1:13">
      <c r="B33" t="s">
        <v>31</v>
      </c>
    </row>
    <row r="35" spans="1:13">
      <c r="B35" t="s">
        <v>32</v>
      </c>
    </row>
    <row r="37" spans="1:13">
      <c r="J37" t="s">
        <v>26</v>
      </c>
    </row>
    <row r="38" spans="1:13">
      <c r="A38">
        <v>3</v>
      </c>
      <c r="B38" t="s">
        <v>33</v>
      </c>
      <c r="E38">
        <v>2.75E-2</v>
      </c>
      <c r="K38" t="s">
        <v>27</v>
      </c>
      <c r="L38" t="s">
        <v>28</v>
      </c>
      <c r="M38" t="s">
        <v>29</v>
      </c>
    </row>
    <row r="39" spans="1:13">
      <c r="K39">
        <v>0.25</v>
      </c>
      <c r="L39">
        <v>99.428200000000004</v>
      </c>
      <c r="M39">
        <v>99.459199999999996</v>
      </c>
    </row>
    <row r="40" spans="1:13">
      <c r="A40" t="s">
        <v>4</v>
      </c>
      <c r="B40">
        <v>0</v>
      </c>
      <c r="C40">
        <v>0.25</v>
      </c>
      <c r="D40">
        <v>0.75</v>
      </c>
      <c r="E40">
        <v>1.25</v>
      </c>
      <c r="F40">
        <v>1.75</v>
      </c>
      <c r="G40">
        <v>2.25</v>
      </c>
      <c r="K40">
        <v>0.75</v>
      </c>
      <c r="L40">
        <v>98.828699999999998</v>
      </c>
      <c r="M40">
        <v>98.860699999999994</v>
      </c>
    </row>
    <row r="41" spans="1:13">
      <c r="A41" t="s">
        <v>5</v>
      </c>
      <c r="C41">
        <f>50*$E$38</f>
        <v>1.375</v>
      </c>
      <c r="D41">
        <f t="shared" ref="D41:F41" si="2">50*$E$38</f>
        <v>1.375</v>
      </c>
      <c r="E41">
        <f t="shared" si="2"/>
        <v>1.375</v>
      </c>
      <c r="F41">
        <f t="shared" si="2"/>
        <v>1.375</v>
      </c>
      <c r="G41">
        <f>100*(1+E38/2)</f>
        <v>101.375</v>
      </c>
      <c r="K41">
        <v>1.25</v>
      </c>
      <c r="L41">
        <v>96.942599999999999</v>
      </c>
      <c r="M41">
        <v>96.9756</v>
      </c>
    </row>
    <row r="42" spans="1:13">
      <c r="A42" t="s">
        <v>6</v>
      </c>
      <c r="C42">
        <f>(L39+M39)/200</f>
        <v>0.99443700000000002</v>
      </c>
      <c r="D42">
        <f>(L40+M40)/200</f>
        <v>0.98844699999999985</v>
      </c>
      <c r="E42">
        <f>(L41+M41)/200</f>
        <v>0.96959100000000009</v>
      </c>
      <c r="F42">
        <f>(L42+M42)/200</f>
        <v>0.95536900000000002</v>
      </c>
      <c r="G42">
        <f>(L43+M43)/200</f>
        <v>0.94094899999999992</v>
      </c>
      <c r="K42">
        <v>1.75</v>
      </c>
      <c r="L42">
        <v>95.519900000000007</v>
      </c>
      <c r="M42">
        <v>95.553899999999999</v>
      </c>
    </row>
    <row r="43" spans="1:13">
      <c r="A43" t="s">
        <v>10</v>
      </c>
      <c r="C43">
        <f>C42*C41</f>
        <v>1.3673508750000001</v>
      </c>
      <c r="D43">
        <f t="shared" ref="D43:G43" si="3">D42*D41</f>
        <v>1.3591146249999997</v>
      </c>
      <c r="E43">
        <f t="shared" si="3"/>
        <v>1.3331876250000001</v>
      </c>
      <c r="F43">
        <f t="shared" si="3"/>
        <v>1.3136323750000001</v>
      </c>
      <c r="G43">
        <f t="shared" si="3"/>
        <v>95.388704874999988</v>
      </c>
      <c r="K43">
        <v>2.25</v>
      </c>
      <c r="L43">
        <v>94.079400000000007</v>
      </c>
      <c r="M43">
        <v>94.110399999999998</v>
      </c>
    </row>
    <row r="44" spans="1:13">
      <c r="B44">
        <f>SUM(C43:G43)</f>
        <v>100.76199037499998</v>
      </c>
    </row>
    <row r="46" spans="1:13">
      <c r="A46" t="s">
        <v>34</v>
      </c>
      <c r="J46">
        <f>C41/2</f>
        <v>0.6875</v>
      </c>
    </row>
    <row r="48" spans="1:13">
      <c r="H48" t="s">
        <v>35</v>
      </c>
      <c r="K48" s="2">
        <f>B44-J46</f>
        <v>100.07449037499998</v>
      </c>
    </row>
    <row r="50" spans="1:1">
      <c r="A5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2019-08-21T17:45:06Z</dcterms:created>
  <dcterms:modified xsi:type="dcterms:W3CDTF">2019-08-21T18:56:30Z</dcterms:modified>
</cp:coreProperties>
</file>