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ClassSS/"/>
    </mc:Choice>
  </mc:AlternateContent>
  <xr:revisionPtr revIDLastSave="0" documentId="13_ncr:1_{783F0F56-5C87-CB47-B1D6-5F39C8E6DE56}" xr6:coauthVersionLast="46" xr6:coauthVersionMax="46" xr10:uidLastSave="{00000000-0000-0000-0000-000000000000}"/>
  <bookViews>
    <workbookView xWindow="900" yWindow="2760" windowWidth="27240" windowHeight="16440" activeTab="1" xr2:uid="{BD120F84-7DC9-0042-A3F3-F87AF9A2F4EA}"/>
  </bookViews>
  <sheets>
    <sheet name="Sheet1" sheetId="1" r:id="rId1"/>
    <sheet name="Bike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5" i="2"/>
  <c r="J5" i="2"/>
  <c r="H5" i="2"/>
  <c r="C23" i="2"/>
  <c r="D23" i="2"/>
  <c r="E23" i="2"/>
  <c r="F23" i="2"/>
  <c r="G23" i="2"/>
  <c r="H23" i="2"/>
  <c r="I23" i="2"/>
  <c r="J23" i="2"/>
  <c r="D17" i="2"/>
  <c r="D18" i="2" s="1"/>
  <c r="E17" i="2"/>
  <c r="E18" i="2" s="1"/>
  <c r="E20" i="2" s="1"/>
  <c r="E21" i="2" s="1"/>
  <c r="E22" i="2" s="1"/>
  <c r="E24" i="2" s="1"/>
  <c r="F17" i="2"/>
  <c r="F18" i="2" s="1"/>
  <c r="F20" i="2" s="1"/>
  <c r="F21" i="2" s="1"/>
  <c r="F22" i="2" s="1"/>
  <c r="F24" i="2" s="1"/>
  <c r="G17" i="2"/>
  <c r="G18" i="2" s="1"/>
  <c r="G20" i="2" s="1"/>
  <c r="G21" i="2" s="1"/>
  <c r="G22" i="2" s="1"/>
  <c r="G24" i="2" s="1"/>
  <c r="H17" i="2"/>
  <c r="H18" i="2" s="1"/>
  <c r="H20" i="2" s="1"/>
  <c r="H21" i="2" s="1"/>
  <c r="H22" i="2" s="1"/>
  <c r="H24" i="2" s="1"/>
  <c r="I17" i="2"/>
  <c r="I18" i="2" s="1"/>
  <c r="I20" i="2" s="1"/>
  <c r="J17" i="2"/>
  <c r="J18" i="2" s="1"/>
  <c r="J20" i="2" s="1"/>
  <c r="D19" i="2"/>
  <c r="E19" i="2"/>
  <c r="F19" i="2"/>
  <c r="G19" i="2"/>
  <c r="H19" i="2"/>
  <c r="I19" i="2"/>
  <c r="J19" i="2"/>
  <c r="C19" i="2"/>
  <c r="C17" i="2"/>
  <c r="C18" i="2" s="1"/>
  <c r="C20" i="2" s="1"/>
  <c r="C21" i="2" s="1"/>
  <c r="C22" i="2" s="1"/>
  <c r="C24" i="2" s="1"/>
  <c r="B23" i="2"/>
  <c r="B16" i="2"/>
  <c r="B20" i="2" s="1"/>
  <c r="D65" i="1"/>
  <c r="D66" i="1"/>
  <c r="C78" i="1"/>
  <c r="E76" i="1"/>
  <c r="E73" i="1"/>
  <c r="E74" i="1"/>
  <c r="E72" i="1"/>
  <c r="D73" i="1"/>
  <c r="D74" i="1"/>
  <c r="D72" i="1"/>
  <c r="D68" i="1"/>
  <c r="D64" i="1"/>
  <c r="C65" i="1"/>
  <c r="C66" i="1"/>
  <c r="C64" i="1"/>
  <c r="D54" i="1"/>
  <c r="D53" i="1"/>
  <c r="D5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C4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C34" i="1"/>
  <c r="D20" i="2" l="1"/>
  <c r="D21" i="2" s="1"/>
  <c r="D22" i="2" s="1"/>
  <c r="D24" i="2" s="1"/>
  <c r="B22" i="2"/>
  <c r="B24" i="2" s="1"/>
  <c r="I21" i="2"/>
  <c r="I22" i="2" s="1"/>
  <c r="I24" i="2" s="1"/>
  <c r="J21" i="2"/>
  <c r="J22" i="2" s="1"/>
  <c r="J24" i="2" s="1"/>
  <c r="B25" i="2" l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2" i="1"/>
  <c r="B23" i="1" s="1"/>
  <c r="C9" i="1"/>
  <c r="D9" i="1" s="1"/>
  <c r="C10" i="1"/>
  <c r="D10" i="1" s="1"/>
  <c r="C8" i="1"/>
  <c r="D8" i="1" s="1"/>
  <c r="D12" i="1" l="1"/>
  <c r="M21" i="1" s="1"/>
  <c r="M23" i="1" s="1"/>
  <c r="K35" i="1"/>
  <c r="K43" i="1"/>
  <c r="G35" i="1"/>
  <c r="G43" i="1"/>
  <c r="I35" i="1"/>
  <c r="I43" i="1"/>
  <c r="H43" i="1"/>
  <c r="H35" i="1"/>
  <c r="F43" i="1"/>
  <c r="F35" i="1"/>
  <c r="O35" i="1"/>
  <c r="O43" i="1"/>
  <c r="M43" i="1"/>
  <c r="M35" i="1"/>
  <c r="E35" i="1"/>
  <c r="E43" i="1"/>
  <c r="N43" i="1"/>
  <c r="N35" i="1"/>
  <c r="L35" i="1"/>
  <c r="L43" i="1"/>
  <c r="D43" i="1"/>
  <c r="D35" i="1"/>
  <c r="C43" i="1"/>
  <c r="C35" i="1"/>
  <c r="J35" i="1"/>
  <c r="J43" i="1"/>
  <c r="P43" i="1"/>
  <c r="P35" i="1"/>
  <c r="Q43" i="1"/>
  <c r="Q35" i="1"/>
  <c r="K21" i="1" l="1"/>
  <c r="K23" i="1" s="1"/>
  <c r="G21" i="1"/>
  <c r="G23" i="1" s="1"/>
  <c r="E21" i="1"/>
  <c r="E23" i="1" s="1"/>
  <c r="Q21" i="1"/>
  <c r="Q23" i="1" s="1"/>
  <c r="H21" i="1"/>
  <c r="H23" i="1" s="1"/>
  <c r="C21" i="1"/>
  <c r="C23" i="1" s="1"/>
  <c r="P21" i="1"/>
  <c r="P23" i="1" s="1"/>
  <c r="L21" i="1"/>
  <c r="L23" i="1" s="1"/>
  <c r="J21" i="1"/>
  <c r="J23" i="1" s="1"/>
  <c r="D21" i="1"/>
  <c r="D23" i="1" s="1"/>
  <c r="I21" i="1"/>
  <c r="I23" i="1" s="1"/>
  <c r="F21" i="1"/>
  <c r="F23" i="1" s="1"/>
  <c r="O21" i="1"/>
  <c r="O23" i="1" s="1"/>
  <c r="N21" i="1"/>
  <c r="N23" i="1" s="1"/>
  <c r="B44" i="1"/>
  <c r="C54" i="1"/>
  <c r="E54" i="1" s="1"/>
  <c r="C44" i="1"/>
  <c r="B36" i="1"/>
  <c r="C52" i="1" s="1"/>
  <c r="E52" i="1" s="1"/>
  <c r="B24" i="1" l="1"/>
  <c r="B39" i="1" s="1"/>
  <c r="C53" i="1" s="1"/>
  <c r="E53" i="1" s="1"/>
  <c r="E56" i="1" s="1"/>
  <c r="C58" i="1" s="1"/>
  <c r="C73" i="1" l="1"/>
  <c r="B47" i="1"/>
</calcChain>
</file>

<file path=xl/sharedStrings.xml><?xml version="1.0" encoding="utf-8"?>
<sst xmlns="http://schemas.openxmlformats.org/spreadsheetml/2006/main" count="99" uniqueCount="81">
  <si>
    <t>Saguaro Properties --Shared Office Space Project.</t>
  </si>
  <si>
    <t>Step 1: No option dimension (Traditional NPV approach -- in fact there is no option on the table).</t>
  </si>
  <si>
    <t>State</t>
  </si>
  <si>
    <t>Prob</t>
  </si>
  <si>
    <t>After-tax lease costs:</t>
  </si>
  <si>
    <t>Lease term:</t>
  </si>
  <si>
    <t>years</t>
  </si>
  <si>
    <t>Time Line:</t>
  </si>
  <si>
    <t>Time (Yrs):</t>
  </si>
  <si>
    <t xml:space="preserve">Expected </t>
  </si>
  <si>
    <t>Demand conditions that play out in terms of our after-tax annual revenues.</t>
  </si>
  <si>
    <t>Net Revs</t>
  </si>
  <si>
    <t>Prob * $</t>
  </si>
  <si>
    <t>Expected A-T CF:</t>
  </si>
  <si>
    <t>Cost of equity:</t>
  </si>
  <si>
    <t>df:</t>
  </si>
  <si>
    <t>PV:</t>
  </si>
  <si>
    <t>NPV:</t>
  </si>
  <si>
    <t>Second Part:</t>
  </si>
  <si>
    <t xml:space="preserve">Termination Option: </t>
  </si>
  <si>
    <t>An option that allows us to walk away from our lease after one year.</t>
  </si>
  <si>
    <t>In order to figure out the value of the termination option, we can compute the value of this project with the termination option.</t>
  </si>
  <si>
    <t>We 3 scenarios, so let's compute the project's value in each scenario.</t>
  </si>
  <si>
    <t>High State (3):</t>
  </si>
  <si>
    <t>State (2):</t>
  </si>
  <si>
    <t>State (1):</t>
  </si>
  <si>
    <t>If we had the termination option then we would pull the plug after 1 year if we learned that the demand was low.</t>
  </si>
  <si>
    <t>In this case our state-dependent payoffs would be:</t>
  </si>
  <si>
    <t>High State:</t>
  </si>
  <si>
    <t>NPV</t>
  </si>
  <si>
    <t xml:space="preserve">Prob </t>
  </si>
  <si>
    <t>Mid state</t>
  </si>
  <si>
    <t>Down State:</t>
  </si>
  <si>
    <t>NPV * Prob</t>
  </si>
  <si>
    <t>Value of the project with the termination option:</t>
  </si>
  <si>
    <t>Value of the lease termination option:</t>
  </si>
  <si>
    <t xml:space="preserve"> Here I recognize that if I learn that we are in the Down State in 1 year, then I'll terminate the lease.</t>
  </si>
  <si>
    <t xml:space="preserve">  (Note that this assumes that we will ecxercise the option as is optimal.)</t>
  </si>
  <si>
    <t>Last question asks what happens if the future is chracterized by more volatility:</t>
  </si>
  <si>
    <t>Mid State</t>
  </si>
  <si>
    <t>Up State</t>
  </si>
  <si>
    <t>Net net Revs</t>
  </si>
  <si>
    <t>Prob * Revs</t>
  </si>
  <si>
    <t>Since the expected cash flows are unchanged we get the same traditional NPV as in the base case.</t>
  </si>
  <si>
    <t>Value of the termination option:</t>
  </si>
  <si>
    <t>Provides an example that the option's value is increasing in the volatility of the underlying environment.</t>
  </si>
  <si>
    <t>Current exchange rate:</t>
  </si>
  <si>
    <t xml:space="preserve"> ($ / Euro)</t>
  </si>
  <si>
    <t>No of bikes to sell in Europe:</t>
  </si>
  <si>
    <t>Price per bike:</t>
  </si>
  <si>
    <t xml:space="preserve"> euro</t>
  </si>
  <si>
    <t>Mfg cost per bike:</t>
  </si>
  <si>
    <t xml:space="preserve"> dollars</t>
  </si>
  <si>
    <t>Fixed costs to start exporting:</t>
  </si>
  <si>
    <t>Marginal tax rate:</t>
  </si>
  <si>
    <t>wacc:</t>
  </si>
  <si>
    <t>Exchange rate is a random walk -- so our expected value of the exchange in the future is its current level.</t>
  </si>
  <si>
    <t>Time line:</t>
  </si>
  <si>
    <t>Revs (euro)</t>
  </si>
  <si>
    <t>E(Revs ($)):</t>
  </si>
  <si>
    <t>VCs ($):</t>
  </si>
  <si>
    <t>EBITDA ($):</t>
  </si>
  <si>
    <t>Taxes:</t>
  </si>
  <si>
    <t>After tax cash flow ($):</t>
  </si>
  <si>
    <t>PV ($):</t>
  </si>
  <si>
    <t>NPV ($):</t>
  </si>
  <si>
    <t>Up</t>
  </si>
  <si>
    <t>Mid</t>
  </si>
  <si>
    <t>Low</t>
  </si>
  <si>
    <t>Prob:</t>
  </si>
  <si>
    <t>PR * ER</t>
  </si>
  <si>
    <t>Expected exchange rate:</t>
  </si>
  <si>
    <t>A-T Fixed Costs ($):</t>
  </si>
  <si>
    <t>(Already on an after-tax basis)</t>
  </si>
  <si>
    <t>Discussion of the exchange rate risk in this case:</t>
  </si>
  <si>
    <t>We are exporting so our costs are all in dollars and our revenues are in euros.</t>
  </si>
  <si>
    <t>If the dollar depreciates against the euro then $1 buys fewer euros and commensurately 1 euro buys more dollars.</t>
  </si>
  <si>
    <t>Since we only care about dollars and we assume that we have no pricing power for the bikes we are selling in Germany and Italy,</t>
  </si>
  <si>
    <t xml:space="preserve">     we get more dollars following a depreciation of the dollar and less dollars following an appreciation.</t>
  </si>
  <si>
    <t>The converse: If the dollar appreciates relative to the euro then we get less dollars for each euro so as exporters this makes us worse off.</t>
  </si>
  <si>
    <t>Natural hedge: The most natural way to hedge currency risk is to put a manufacturing facility in Europe, so that the costs and revenues have the same currency.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</si>
</sst>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0" applyNumberFormat="1"/>
    <xf numFmtId="165" fontId="0" fillId="0" borderId="0" xfId="1" applyNumberFormat="1" applyFont="1"/>
    <xf numFmtId="43" fontId="0" fillId="0" borderId="0" xfId="0" applyNumberFormat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E6BE-A35B-E749-B251-AC0354776697}">
  <dimension ref="A1:W80"/>
  <sheetViews>
    <sheetView topLeftCell="A57" zoomScale="132" zoomScaleNormal="160" workbookViewId="0">
      <selection activeCell="E61" sqref="E61"/>
    </sheetView>
  </sheetViews>
  <sheetFormatPr baseColWidth="10" defaultRowHeight="16" x14ac:dyDescent="0.2"/>
  <cols>
    <col min="1" max="2" width="17.33203125" customWidth="1"/>
    <col min="3" max="3" width="13.1640625" bestFit="1" customWidth="1"/>
    <col min="5" max="5" width="13" bestFit="1" customWidth="1"/>
  </cols>
  <sheetData>
    <row r="1" spans="1:8" x14ac:dyDescent="0.2">
      <c r="A1" t="s">
        <v>0</v>
      </c>
    </row>
    <row r="3" spans="1:8" x14ac:dyDescent="0.2">
      <c r="A3" t="s">
        <v>1</v>
      </c>
    </row>
    <row r="5" spans="1:8" x14ac:dyDescent="0.2">
      <c r="A5" t="s">
        <v>10</v>
      </c>
    </row>
    <row r="7" spans="1:8" x14ac:dyDescent="0.2">
      <c r="A7" s="1" t="s">
        <v>2</v>
      </c>
      <c r="B7" s="1" t="s">
        <v>11</v>
      </c>
      <c r="C7" s="1" t="s">
        <v>3</v>
      </c>
      <c r="D7" s="1" t="s">
        <v>12</v>
      </c>
    </row>
    <row r="8" spans="1:8" x14ac:dyDescent="0.2">
      <c r="A8" s="1">
        <v>1</v>
      </c>
      <c r="B8" s="2">
        <v>1800000</v>
      </c>
      <c r="C8" s="1">
        <f>1/3</f>
        <v>0.33333333333333331</v>
      </c>
      <c r="D8" s="3">
        <f>B8*C8</f>
        <v>600000</v>
      </c>
    </row>
    <row r="9" spans="1:8" x14ac:dyDescent="0.2">
      <c r="A9" s="1">
        <v>2</v>
      </c>
      <c r="B9" s="2">
        <v>2800000</v>
      </c>
      <c r="C9" s="1">
        <f t="shared" ref="C9:C10" si="0">1/3</f>
        <v>0.33333333333333331</v>
      </c>
      <c r="D9" s="3">
        <f t="shared" ref="D9:D10" si="1">B9*C9</f>
        <v>933333.33333333326</v>
      </c>
      <c r="F9" t="s">
        <v>14</v>
      </c>
      <c r="H9">
        <v>0.09</v>
      </c>
    </row>
    <row r="10" spans="1:8" x14ac:dyDescent="0.2">
      <c r="A10" s="1">
        <v>3</v>
      </c>
      <c r="B10" s="2">
        <v>3800000</v>
      </c>
      <c r="C10" s="1">
        <f t="shared" si="0"/>
        <v>0.33333333333333331</v>
      </c>
      <c r="D10" s="3">
        <f t="shared" si="1"/>
        <v>1266666.6666666665</v>
      </c>
    </row>
    <row r="12" spans="1:8" x14ac:dyDescent="0.2">
      <c r="A12" t="s">
        <v>9</v>
      </c>
      <c r="D12" s="3">
        <f>SUM(D8:D10)</f>
        <v>2800000</v>
      </c>
    </row>
    <row r="15" spans="1:8" x14ac:dyDescent="0.2">
      <c r="A15" t="s">
        <v>4</v>
      </c>
      <c r="C15" s="2">
        <v>2600000</v>
      </c>
    </row>
    <row r="17" spans="1:17" x14ac:dyDescent="0.2">
      <c r="A17" t="s">
        <v>5</v>
      </c>
      <c r="B17">
        <v>15</v>
      </c>
      <c r="C17" t="s">
        <v>6</v>
      </c>
    </row>
    <row r="19" spans="1:17" x14ac:dyDescent="0.2">
      <c r="A19" t="s">
        <v>7</v>
      </c>
    </row>
    <row r="20" spans="1:17" x14ac:dyDescent="0.2">
      <c r="A20" t="s">
        <v>8</v>
      </c>
      <c r="B20" s="1">
        <v>0</v>
      </c>
      <c r="C20" s="1">
        <v>1</v>
      </c>
      <c r="D20" s="1">
        <v>2</v>
      </c>
      <c r="E20" s="1">
        <v>3</v>
      </c>
      <c r="F20" s="1">
        <v>4</v>
      </c>
      <c r="G20" s="1">
        <v>5</v>
      </c>
      <c r="H20" s="1">
        <v>6</v>
      </c>
      <c r="I20" s="1">
        <v>7</v>
      </c>
      <c r="J20" s="1">
        <v>8</v>
      </c>
      <c r="K20" s="1">
        <v>9</v>
      </c>
      <c r="L20" s="1">
        <v>10</v>
      </c>
      <c r="M20" s="1">
        <v>11</v>
      </c>
      <c r="N20" s="1">
        <v>12</v>
      </c>
      <c r="O20" s="1">
        <v>13</v>
      </c>
      <c r="P20" s="1">
        <v>14</v>
      </c>
      <c r="Q20" s="1">
        <v>15</v>
      </c>
    </row>
    <row r="21" spans="1:17" x14ac:dyDescent="0.2">
      <c r="A21" t="s">
        <v>13</v>
      </c>
      <c r="B21">
        <v>0</v>
      </c>
      <c r="C21" s="3">
        <f>$D$12-$C$15</f>
        <v>200000</v>
      </c>
      <c r="D21" s="3">
        <f t="shared" ref="D21:Q21" si="2">$D$12-$C$15</f>
        <v>200000</v>
      </c>
      <c r="E21" s="3">
        <f t="shared" si="2"/>
        <v>200000</v>
      </c>
      <c r="F21" s="3">
        <f t="shared" si="2"/>
        <v>200000</v>
      </c>
      <c r="G21" s="3">
        <f t="shared" si="2"/>
        <v>200000</v>
      </c>
      <c r="H21" s="3">
        <f t="shared" si="2"/>
        <v>200000</v>
      </c>
      <c r="I21" s="3">
        <f t="shared" si="2"/>
        <v>200000</v>
      </c>
      <c r="J21" s="3">
        <f t="shared" si="2"/>
        <v>200000</v>
      </c>
      <c r="K21" s="3">
        <f t="shared" si="2"/>
        <v>200000</v>
      </c>
      <c r="L21" s="3">
        <f t="shared" si="2"/>
        <v>200000</v>
      </c>
      <c r="M21" s="3">
        <f t="shared" si="2"/>
        <v>200000</v>
      </c>
      <c r="N21" s="3">
        <f t="shared" si="2"/>
        <v>200000</v>
      </c>
      <c r="O21" s="3">
        <f t="shared" si="2"/>
        <v>200000</v>
      </c>
      <c r="P21" s="3">
        <f t="shared" si="2"/>
        <v>200000</v>
      </c>
      <c r="Q21" s="3">
        <f t="shared" si="2"/>
        <v>200000</v>
      </c>
    </row>
    <row r="22" spans="1:17" x14ac:dyDescent="0.2">
      <c r="A22" t="s">
        <v>15</v>
      </c>
      <c r="B22">
        <f>EXP(-B20*$H$9)</f>
        <v>1</v>
      </c>
      <c r="C22">
        <f t="shared" ref="C22:Q22" si="3">EXP(-C20*$H$9)</f>
        <v>0.91393118527122819</v>
      </c>
      <c r="D22">
        <f t="shared" si="3"/>
        <v>0.835270211411272</v>
      </c>
      <c r="E22">
        <f t="shared" si="3"/>
        <v>0.76337949433685315</v>
      </c>
      <c r="F22">
        <f t="shared" si="3"/>
        <v>0.69767632607103103</v>
      </c>
      <c r="G22">
        <f t="shared" si="3"/>
        <v>0.63762815162177333</v>
      </c>
      <c r="H22">
        <f t="shared" si="3"/>
        <v>0.58274825237398964</v>
      </c>
      <c r="I22">
        <f t="shared" si="3"/>
        <v>0.53259180100689718</v>
      </c>
      <c r="J22">
        <f t="shared" si="3"/>
        <v>0.48675225595997168</v>
      </c>
      <c r="K22">
        <f t="shared" si="3"/>
        <v>0.44485806622294116</v>
      </c>
      <c r="L22">
        <f t="shared" si="3"/>
        <v>0.40656965974059917</v>
      </c>
      <c r="M22">
        <f t="shared" si="3"/>
        <v>0.37157669102204571</v>
      </c>
      <c r="N22">
        <f t="shared" si="3"/>
        <v>0.33959552564493911</v>
      </c>
      <c r="O22">
        <f t="shared" si="3"/>
        <v>0.31036694126548503</v>
      </c>
      <c r="P22">
        <f t="shared" si="3"/>
        <v>0.2836540264997704</v>
      </c>
      <c r="Q22">
        <f t="shared" si="3"/>
        <v>0.25924026064589156</v>
      </c>
    </row>
    <row r="23" spans="1:17" x14ac:dyDescent="0.2">
      <c r="A23" t="s">
        <v>16</v>
      </c>
      <c r="B23">
        <f>B21*B22</f>
        <v>0</v>
      </c>
      <c r="C23">
        <f t="shared" ref="C23:Q23" si="4">C21*C22</f>
        <v>182786.23705424563</v>
      </c>
      <c r="D23">
        <f t="shared" si="4"/>
        <v>167054.04228225441</v>
      </c>
      <c r="E23">
        <f t="shared" si="4"/>
        <v>152675.89886737062</v>
      </c>
      <c r="F23">
        <f t="shared" si="4"/>
        <v>139535.26521420621</v>
      </c>
      <c r="G23">
        <f t="shared" si="4"/>
        <v>127525.63032435467</v>
      </c>
      <c r="H23">
        <f t="shared" si="4"/>
        <v>116549.65047479793</v>
      </c>
      <c r="I23">
        <f t="shared" si="4"/>
        <v>106518.36020137943</v>
      </c>
      <c r="J23">
        <f t="shared" si="4"/>
        <v>97350.451191994332</v>
      </c>
      <c r="K23">
        <f t="shared" si="4"/>
        <v>88971.613244588239</v>
      </c>
      <c r="L23">
        <f t="shared" si="4"/>
        <v>81313.931948119833</v>
      </c>
      <c r="M23">
        <f t="shared" si="4"/>
        <v>74315.338204409141</v>
      </c>
      <c r="N23">
        <f t="shared" si="4"/>
        <v>67919.105128987823</v>
      </c>
      <c r="O23">
        <f t="shared" si="4"/>
        <v>62073.388253097008</v>
      </c>
      <c r="P23">
        <f t="shared" si="4"/>
        <v>56730.805299954081</v>
      </c>
      <c r="Q23">
        <f t="shared" si="4"/>
        <v>51848.052129178315</v>
      </c>
    </row>
    <row r="24" spans="1:17" x14ac:dyDescent="0.2">
      <c r="A24" t="s">
        <v>17</v>
      </c>
      <c r="B24" s="4">
        <f>SUM(B23:Q23)</f>
        <v>1573167.7698189376</v>
      </c>
    </row>
    <row r="27" spans="1:17" x14ac:dyDescent="0.2">
      <c r="A27" t="s">
        <v>18</v>
      </c>
    </row>
    <row r="28" spans="1:17" x14ac:dyDescent="0.2">
      <c r="A28" t="s">
        <v>19</v>
      </c>
      <c r="B28" t="s">
        <v>20</v>
      </c>
    </row>
    <row r="30" spans="1:17" x14ac:dyDescent="0.2">
      <c r="A30" t="s">
        <v>21</v>
      </c>
    </row>
    <row r="31" spans="1:17" x14ac:dyDescent="0.2">
      <c r="A31" t="s">
        <v>22</v>
      </c>
    </row>
    <row r="33" spans="1:23" x14ac:dyDescent="0.2">
      <c r="A33" t="s">
        <v>23</v>
      </c>
    </row>
    <row r="34" spans="1:23" x14ac:dyDescent="0.2">
      <c r="A34" t="s">
        <v>13</v>
      </c>
      <c r="C34" s="3">
        <f>$B$10-$C$15</f>
        <v>1200000</v>
      </c>
      <c r="D34" s="3">
        <f t="shared" ref="D34:Q34" si="5">$B$10-$C$15</f>
        <v>1200000</v>
      </c>
      <c r="E34" s="3">
        <f t="shared" si="5"/>
        <v>1200000</v>
      </c>
      <c r="F34" s="3">
        <f t="shared" si="5"/>
        <v>1200000</v>
      </c>
      <c r="G34" s="3">
        <f t="shared" si="5"/>
        <v>1200000</v>
      </c>
      <c r="H34" s="3">
        <f t="shared" si="5"/>
        <v>1200000</v>
      </c>
      <c r="I34" s="3">
        <f t="shared" si="5"/>
        <v>1200000</v>
      </c>
      <c r="J34" s="3">
        <f t="shared" si="5"/>
        <v>1200000</v>
      </c>
      <c r="K34" s="3">
        <f t="shared" si="5"/>
        <v>1200000</v>
      </c>
      <c r="L34" s="3">
        <f t="shared" si="5"/>
        <v>1200000</v>
      </c>
      <c r="M34" s="3">
        <f t="shared" si="5"/>
        <v>1200000</v>
      </c>
      <c r="N34" s="3">
        <f t="shared" si="5"/>
        <v>1200000</v>
      </c>
      <c r="O34" s="3">
        <f t="shared" si="5"/>
        <v>1200000</v>
      </c>
      <c r="P34" s="3">
        <f t="shared" si="5"/>
        <v>1200000</v>
      </c>
      <c r="Q34" s="3">
        <f t="shared" si="5"/>
        <v>1200000</v>
      </c>
    </row>
    <row r="35" spans="1:23" x14ac:dyDescent="0.2">
      <c r="A35" t="s">
        <v>16</v>
      </c>
      <c r="C35" s="3">
        <f>C22*C34</f>
        <v>1096717.4223254737</v>
      </c>
      <c r="D35" s="3">
        <f t="shared" ref="D35:Q35" si="6">D22*D34</f>
        <v>1002324.2536935264</v>
      </c>
      <c r="E35" s="3">
        <f t="shared" si="6"/>
        <v>916055.39320422383</v>
      </c>
      <c r="F35" s="3">
        <f t="shared" si="6"/>
        <v>837211.59128523723</v>
      </c>
      <c r="G35" s="3">
        <f t="shared" si="6"/>
        <v>765153.781946128</v>
      </c>
      <c r="H35" s="3">
        <f t="shared" si="6"/>
        <v>699297.90284878761</v>
      </c>
      <c r="I35" s="3">
        <f t="shared" si="6"/>
        <v>639110.16120827664</v>
      </c>
      <c r="J35" s="3">
        <f t="shared" si="6"/>
        <v>584102.70715196605</v>
      </c>
      <c r="K35" s="3">
        <f t="shared" si="6"/>
        <v>533829.67946752941</v>
      </c>
      <c r="L35" s="3">
        <f t="shared" si="6"/>
        <v>487883.591688719</v>
      </c>
      <c r="M35" s="3">
        <f t="shared" si="6"/>
        <v>445892.02922645485</v>
      </c>
      <c r="N35" s="3">
        <f t="shared" si="6"/>
        <v>407514.63077392691</v>
      </c>
      <c r="O35" s="3">
        <f t="shared" si="6"/>
        <v>372440.32951858203</v>
      </c>
      <c r="P35" s="3">
        <f t="shared" si="6"/>
        <v>340384.83179972449</v>
      </c>
      <c r="Q35" s="3">
        <f t="shared" si="6"/>
        <v>311088.31277506985</v>
      </c>
    </row>
    <row r="36" spans="1:23" x14ac:dyDescent="0.2">
      <c r="A36" t="s">
        <v>17</v>
      </c>
      <c r="B36" s="3">
        <f>SUM(C35:Q35)</f>
        <v>9439006.6189136263</v>
      </c>
    </row>
    <row r="39" spans="1:23" x14ac:dyDescent="0.2">
      <c r="A39" t="s">
        <v>24</v>
      </c>
      <c r="B39" s="3">
        <f>B24</f>
        <v>1573167.7698189376</v>
      </c>
    </row>
    <row r="41" spans="1:23" x14ac:dyDescent="0.2">
      <c r="A41" t="s">
        <v>25</v>
      </c>
    </row>
    <row r="42" spans="1:23" x14ac:dyDescent="0.2">
      <c r="A42" t="s">
        <v>13</v>
      </c>
      <c r="C42" s="3">
        <f>$B$8-$C$15</f>
        <v>-800000</v>
      </c>
      <c r="D42" s="3">
        <f t="shared" ref="D42:Q42" si="7">$B$8-$C$15</f>
        <v>-800000</v>
      </c>
      <c r="E42" s="3">
        <f t="shared" si="7"/>
        <v>-800000</v>
      </c>
      <c r="F42" s="3">
        <f t="shared" si="7"/>
        <v>-800000</v>
      </c>
      <c r="G42" s="3">
        <f t="shared" si="7"/>
        <v>-800000</v>
      </c>
      <c r="H42" s="3">
        <f t="shared" si="7"/>
        <v>-800000</v>
      </c>
      <c r="I42" s="3">
        <f t="shared" si="7"/>
        <v>-800000</v>
      </c>
      <c r="J42" s="3">
        <f t="shared" si="7"/>
        <v>-800000</v>
      </c>
      <c r="K42" s="3">
        <f t="shared" si="7"/>
        <v>-800000</v>
      </c>
      <c r="L42" s="3">
        <f t="shared" si="7"/>
        <v>-800000</v>
      </c>
      <c r="M42" s="3">
        <f t="shared" si="7"/>
        <v>-800000</v>
      </c>
      <c r="N42" s="3">
        <f t="shared" si="7"/>
        <v>-800000</v>
      </c>
      <c r="O42" s="3">
        <f t="shared" si="7"/>
        <v>-800000</v>
      </c>
      <c r="P42" s="3">
        <f t="shared" si="7"/>
        <v>-800000</v>
      </c>
      <c r="Q42" s="3">
        <f t="shared" si="7"/>
        <v>-800000</v>
      </c>
    </row>
    <row r="43" spans="1:23" x14ac:dyDescent="0.2">
      <c r="A43" t="s">
        <v>16</v>
      </c>
      <c r="C43" s="6">
        <f>C42*C22</f>
        <v>-731144.94821698254</v>
      </c>
      <c r="D43" s="6">
        <f t="shared" ref="D43:Q43" si="8">D42*D22</f>
        <v>-668216.16912901762</v>
      </c>
      <c r="E43" s="6">
        <f t="shared" si="8"/>
        <v>-610703.59546948248</v>
      </c>
      <c r="F43" s="6">
        <f t="shared" si="8"/>
        <v>-558141.06085682486</v>
      </c>
      <c r="G43" s="6">
        <f t="shared" si="8"/>
        <v>-510102.52129741869</v>
      </c>
      <c r="H43" s="6">
        <f t="shared" si="8"/>
        <v>-466198.60189919174</v>
      </c>
      <c r="I43" s="6">
        <f t="shared" si="8"/>
        <v>-426073.44080551772</v>
      </c>
      <c r="J43" s="6">
        <f t="shared" si="8"/>
        <v>-389401.80476797733</v>
      </c>
      <c r="K43" s="6">
        <f t="shared" si="8"/>
        <v>-355886.45297835296</v>
      </c>
      <c r="L43" s="6">
        <f t="shared" si="8"/>
        <v>-325255.72779247933</v>
      </c>
      <c r="M43" s="6">
        <f t="shared" si="8"/>
        <v>-297261.35281763657</v>
      </c>
      <c r="N43" s="6">
        <f t="shared" si="8"/>
        <v>-271676.42051595129</v>
      </c>
      <c r="O43" s="6">
        <f t="shared" si="8"/>
        <v>-248293.55301238803</v>
      </c>
      <c r="P43" s="6">
        <f t="shared" si="8"/>
        <v>-226923.22119981633</v>
      </c>
      <c r="Q43" s="6">
        <f t="shared" si="8"/>
        <v>-207392.20851671326</v>
      </c>
      <c r="R43" s="6"/>
      <c r="S43" s="6"/>
      <c r="T43" s="6"/>
      <c r="U43" s="6"/>
      <c r="V43" s="6"/>
      <c r="W43" s="6"/>
    </row>
    <row r="44" spans="1:23" x14ac:dyDescent="0.2">
      <c r="A44" t="s">
        <v>17</v>
      </c>
      <c r="B44" s="6">
        <f>SUM(C43:Q43)</f>
        <v>-6292671.0792757506</v>
      </c>
      <c r="C44" s="6">
        <f>SUM(D43:Q43)</f>
        <v>-5561526.1310587684</v>
      </c>
    </row>
    <row r="47" spans="1:23" x14ac:dyDescent="0.2">
      <c r="B47" s="3">
        <f>SUM(B36:B44)/3</f>
        <v>1573167.7698189376</v>
      </c>
    </row>
    <row r="49" spans="1:6" x14ac:dyDescent="0.2">
      <c r="A49" t="s">
        <v>26</v>
      </c>
    </row>
    <row r="50" spans="1:6" x14ac:dyDescent="0.2">
      <c r="A50" t="s">
        <v>27</v>
      </c>
    </row>
    <row r="51" spans="1:6" x14ac:dyDescent="0.2">
      <c r="C51" t="s">
        <v>29</v>
      </c>
      <c r="D51" t="s">
        <v>30</v>
      </c>
      <c r="E51" t="s">
        <v>33</v>
      </c>
    </row>
    <row r="52" spans="1:6" x14ac:dyDescent="0.2">
      <c r="B52" t="s">
        <v>28</v>
      </c>
      <c r="C52" s="3">
        <f>B36</f>
        <v>9439006.6189136263</v>
      </c>
      <c r="D52">
        <f>1/3</f>
        <v>0.33333333333333331</v>
      </c>
      <c r="E52" s="3">
        <f>C52*D52</f>
        <v>3146335.5396378753</v>
      </c>
    </row>
    <row r="53" spans="1:6" x14ac:dyDescent="0.2">
      <c r="B53" t="s">
        <v>31</v>
      </c>
      <c r="C53" s="3">
        <f>B39</f>
        <v>1573167.7698189376</v>
      </c>
      <c r="D53">
        <f>1/3</f>
        <v>0.33333333333333331</v>
      </c>
      <c r="E53" s="3">
        <f t="shared" ref="E53:E54" si="9">C53*D53</f>
        <v>524389.25660631247</v>
      </c>
    </row>
    <row r="54" spans="1:6" x14ac:dyDescent="0.2">
      <c r="B54" t="s">
        <v>32</v>
      </c>
      <c r="C54" s="6">
        <f>C43</f>
        <v>-731144.94821698254</v>
      </c>
      <c r="D54">
        <f>1/3</f>
        <v>0.33333333333333331</v>
      </c>
      <c r="E54" s="6">
        <f t="shared" si="9"/>
        <v>-243714.98273899418</v>
      </c>
      <c r="F54" t="s">
        <v>36</v>
      </c>
    </row>
    <row r="56" spans="1:6" x14ac:dyDescent="0.2">
      <c r="B56" t="s">
        <v>34</v>
      </c>
      <c r="E56" s="6">
        <f>SUM(E52:E54)</f>
        <v>3427009.8135051937</v>
      </c>
      <c r="F56" t="s">
        <v>37</v>
      </c>
    </row>
    <row r="58" spans="1:6" x14ac:dyDescent="0.2">
      <c r="A58" t="s">
        <v>35</v>
      </c>
      <c r="C58" s="6">
        <f>E56-B24</f>
        <v>1853842.043686256</v>
      </c>
    </row>
    <row r="62" spans="1:6" x14ac:dyDescent="0.2">
      <c r="A62" t="s">
        <v>38</v>
      </c>
    </row>
    <row r="63" spans="1:6" x14ac:dyDescent="0.2">
      <c r="B63" s="1" t="s">
        <v>41</v>
      </c>
      <c r="C63" s="1" t="s">
        <v>3</v>
      </c>
      <c r="D63" s="1" t="s">
        <v>42</v>
      </c>
    </row>
    <row r="64" spans="1:6" x14ac:dyDescent="0.2">
      <c r="A64" t="s">
        <v>32</v>
      </c>
      <c r="B64" s="6">
        <v>800000</v>
      </c>
      <c r="C64">
        <f>1/3</f>
        <v>0.33333333333333331</v>
      </c>
      <c r="D64" s="6">
        <f>B64*C64</f>
        <v>266666.66666666663</v>
      </c>
    </row>
    <row r="65" spans="1:5" x14ac:dyDescent="0.2">
      <c r="A65" t="s">
        <v>39</v>
      </c>
      <c r="B65" s="6">
        <v>2800000</v>
      </c>
      <c r="C65">
        <f t="shared" ref="C65:C66" si="10">1/3</f>
        <v>0.33333333333333331</v>
      </c>
      <c r="D65" s="6">
        <f t="shared" ref="D65:D66" si="11">B65*C65</f>
        <v>933333.33333333326</v>
      </c>
    </row>
    <row r="66" spans="1:5" x14ac:dyDescent="0.2">
      <c r="A66" t="s">
        <v>40</v>
      </c>
      <c r="B66" s="6">
        <v>4800000</v>
      </c>
      <c r="C66">
        <f t="shared" si="10"/>
        <v>0.33333333333333331</v>
      </c>
      <c r="D66" s="6">
        <f t="shared" si="11"/>
        <v>1600000</v>
      </c>
    </row>
    <row r="68" spans="1:5" x14ac:dyDescent="0.2">
      <c r="D68" s="6">
        <f>SUM(D64:D66)</f>
        <v>2800000</v>
      </c>
    </row>
    <row r="69" spans="1:5" x14ac:dyDescent="0.2">
      <c r="A69" t="s">
        <v>43</v>
      </c>
    </row>
    <row r="71" spans="1:5" x14ac:dyDescent="0.2">
      <c r="C71" t="s">
        <v>29</v>
      </c>
      <c r="D71" t="s">
        <v>30</v>
      </c>
      <c r="E71" t="s">
        <v>33</v>
      </c>
    </row>
    <row r="72" spans="1:5" x14ac:dyDescent="0.2">
      <c r="B72" t="s">
        <v>28</v>
      </c>
      <c r="C72" s="6">
        <v>17304845</v>
      </c>
      <c r="D72">
        <f>D52</f>
        <v>0.33333333333333331</v>
      </c>
      <c r="E72" s="3">
        <f>C72*D72</f>
        <v>5768281.666666666</v>
      </c>
    </row>
    <row r="73" spans="1:5" x14ac:dyDescent="0.2">
      <c r="B73" t="s">
        <v>31</v>
      </c>
      <c r="C73" s="3">
        <f>C53</f>
        <v>1573167.7698189376</v>
      </c>
      <c r="D73">
        <f t="shared" ref="D73:D74" si="12">D53</f>
        <v>0.33333333333333331</v>
      </c>
      <c r="E73" s="3">
        <f t="shared" ref="E73:E74" si="13">C73*D73</f>
        <v>524389.25660631247</v>
      </c>
    </row>
    <row r="74" spans="1:5" x14ac:dyDescent="0.2">
      <c r="B74" t="s">
        <v>32</v>
      </c>
      <c r="C74" s="6">
        <v>-1645076</v>
      </c>
      <c r="D74">
        <f t="shared" si="12"/>
        <v>0.33333333333333331</v>
      </c>
      <c r="E74" s="3">
        <f t="shared" si="13"/>
        <v>-548358.66666666663</v>
      </c>
    </row>
    <row r="76" spans="1:5" x14ac:dyDescent="0.2">
      <c r="B76" t="s">
        <v>34</v>
      </c>
      <c r="E76" s="6">
        <f>SUM(E72:E74)</f>
        <v>5744312.2566063115</v>
      </c>
    </row>
    <row r="78" spans="1:5" x14ac:dyDescent="0.2">
      <c r="A78" t="s">
        <v>44</v>
      </c>
      <c r="C78" s="5">
        <f>E76-B24</f>
        <v>4171144.4867873741</v>
      </c>
    </row>
    <row r="80" spans="1:5" x14ac:dyDescent="0.2">
      <c r="A80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D57B-D6E0-0C4D-9119-E1393C18C975}">
  <dimension ref="A2:J37"/>
  <sheetViews>
    <sheetView tabSelected="1" zoomScale="150" zoomScaleNormal="150" workbookViewId="0">
      <selection activeCell="B37" sqref="B37"/>
    </sheetView>
  </sheetViews>
  <sheetFormatPr baseColWidth="10" defaultRowHeight="16" x14ac:dyDescent="0.2"/>
  <cols>
    <col min="1" max="1" width="20.1640625" customWidth="1"/>
    <col min="2" max="2" width="11.1640625" bestFit="1" customWidth="1"/>
    <col min="3" max="4" width="13" bestFit="1" customWidth="1"/>
  </cols>
  <sheetData>
    <row r="2" spans="1:10" x14ac:dyDescent="0.2">
      <c r="H2" t="s">
        <v>66</v>
      </c>
      <c r="I2" t="s">
        <v>67</v>
      </c>
      <c r="J2" t="s">
        <v>68</v>
      </c>
    </row>
    <row r="3" spans="1:10" x14ac:dyDescent="0.2">
      <c r="A3" t="s">
        <v>46</v>
      </c>
      <c r="C3">
        <v>1.23</v>
      </c>
      <c r="D3" t="s">
        <v>47</v>
      </c>
      <c r="H3">
        <v>1.46</v>
      </c>
      <c r="I3">
        <v>1.23</v>
      </c>
      <c r="J3">
        <v>1</v>
      </c>
    </row>
    <row r="4" spans="1:10" x14ac:dyDescent="0.2">
      <c r="A4" t="s">
        <v>48</v>
      </c>
      <c r="D4" s="4">
        <v>1000</v>
      </c>
      <c r="E4" s="4"/>
      <c r="F4" s="4"/>
      <c r="G4" s="4" t="s">
        <v>69</v>
      </c>
      <c r="H4">
        <v>0.4</v>
      </c>
      <c r="I4">
        <v>0.2</v>
      </c>
      <c r="J4">
        <v>0.4</v>
      </c>
    </row>
    <row r="5" spans="1:10" x14ac:dyDescent="0.2">
      <c r="A5" t="s">
        <v>49</v>
      </c>
      <c r="D5" s="4">
        <v>4000</v>
      </c>
      <c r="E5" t="s">
        <v>50</v>
      </c>
      <c r="G5" t="s">
        <v>70</v>
      </c>
      <c r="H5">
        <f>H3*H4</f>
        <v>0.58399999999999996</v>
      </c>
      <c r="I5">
        <f t="shared" ref="I5:J5" si="0">I3*I4</f>
        <v>0.246</v>
      </c>
      <c r="J5">
        <f t="shared" si="0"/>
        <v>0.4</v>
      </c>
    </row>
    <row r="6" spans="1:10" x14ac:dyDescent="0.2">
      <c r="A6" t="s">
        <v>51</v>
      </c>
      <c r="D6" s="4">
        <v>3500</v>
      </c>
      <c r="E6" t="s">
        <v>52</v>
      </c>
      <c r="G6" t="s">
        <v>71</v>
      </c>
      <c r="I6">
        <f>H5+I5+J5</f>
        <v>1.23</v>
      </c>
    </row>
    <row r="7" spans="1:10" x14ac:dyDescent="0.2">
      <c r="A7" t="s">
        <v>53</v>
      </c>
      <c r="D7" s="4">
        <v>3000000</v>
      </c>
      <c r="E7" t="s">
        <v>52</v>
      </c>
      <c r="F7" t="s">
        <v>73</v>
      </c>
    </row>
    <row r="9" spans="1:10" x14ac:dyDescent="0.2">
      <c r="A9" t="s">
        <v>54</v>
      </c>
      <c r="C9">
        <v>0.28000000000000003</v>
      </c>
    </row>
    <row r="10" spans="1:10" x14ac:dyDescent="0.2">
      <c r="A10" t="s">
        <v>55</v>
      </c>
      <c r="C10">
        <v>0.11</v>
      </c>
    </row>
    <row r="13" spans="1:10" x14ac:dyDescent="0.2">
      <c r="A13" t="s">
        <v>56</v>
      </c>
    </row>
    <row r="14" spans="1:10" x14ac:dyDescent="0.2">
      <c r="A14" t="s">
        <v>57</v>
      </c>
    </row>
    <row r="15" spans="1:10" x14ac:dyDescent="0.2">
      <c r="A15" t="s">
        <v>8</v>
      </c>
      <c r="B15" s="1">
        <v>0</v>
      </c>
      <c r="C15" s="1">
        <v>1</v>
      </c>
      <c r="D15" s="1">
        <v>2</v>
      </c>
      <c r="E15" s="1">
        <v>3</v>
      </c>
      <c r="F15" s="1">
        <v>4</v>
      </c>
      <c r="G15" s="1">
        <v>5</v>
      </c>
      <c r="H15" s="1">
        <v>6</v>
      </c>
      <c r="I15" s="1">
        <v>7</v>
      </c>
      <c r="J15" s="1">
        <v>8</v>
      </c>
    </row>
    <row r="16" spans="1:10" x14ac:dyDescent="0.2">
      <c r="A16" t="s">
        <v>72</v>
      </c>
      <c r="B16" s="3">
        <f>D7</f>
        <v>3000000</v>
      </c>
    </row>
    <row r="17" spans="1:10" x14ac:dyDescent="0.2">
      <c r="A17" t="s">
        <v>58</v>
      </c>
      <c r="C17" s="4">
        <f>$D$5*$D$4</f>
        <v>4000000</v>
      </c>
      <c r="D17" s="4">
        <f t="shared" ref="D17:J17" si="1">$D$5*$D$4</f>
        <v>4000000</v>
      </c>
      <c r="E17" s="4">
        <f t="shared" si="1"/>
        <v>4000000</v>
      </c>
      <c r="F17" s="4">
        <f t="shared" si="1"/>
        <v>4000000</v>
      </c>
      <c r="G17" s="4">
        <f t="shared" si="1"/>
        <v>4000000</v>
      </c>
      <c r="H17" s="4">
        <f t="shared" si="1"/>
        <v>4000000</v>
      </c>
      <c r="I17" s="4">
        <f t="shared" si="1"/>
        <v>4000000</v>
      </c>
      <c r="J17" s="4">
        <f t="shared" si="1"/>
        <v>4000000</v>
      </c>
    </row>
    <row r="18" spans="1:10" x14ac:dyDescent="0.2">
      <c r="A18" t="s">
        <v>59</v>
      </c>
      <c r="C18" s="4">
        <f>C17*$C$3</f>
        <v>4920000</v>
      </c>
      <c r="D18" s="4">
        <f t="shared" ref="D18:J18" si="2">D17*$C$3</f>
        <v>4920000</v>
      </c>
      <c r="E18" s="4">
        <f t="shared" si="2"/>
        <v>4920000</v>
      </c>
      <c r="F18" s="4">
        <f t="shared" si="2"/>
        <v>4920000</v>
      </c>
      <c r="G18" s="4">
        <f t="shared" si="2"/>
        <v>4920000</v>
      </c>
      <c r="H18" s="4">
        <f t="shared" si="2"/>
        <v>4920000</v>
      </c>
      <c r="I18" s="4">
        <f t="shared" si="2"/>
        <v>4920000</v>
      </c>
      <c r="J18" s="4">
        <f t="shared" si="2"/>
        <v>4920000</v>
      </c>
    </row>
    <row r="19" spans="1:10" x14ac:dyDescent="0.2">
      <c r="A19" t="s">
        <v>60</v>
      </c>
      <c r="C19" s="4">
        <f>$D$6*$D$4</f>
        <v>3500000</v>
      </c>
      <c r="D19" s="4">
        <f t="shared" ref="D19:J19" si="3">$D$6*$D$4</f>
        <v>3500000</v>
      </c>
      <c r="E19" s="4">
        <f t="shared" si="3"/>
        <v>3500000</v>
      </c>
      <c r="F19" s="4">
        <f t="shared" si="3"/>
        <v>3500000</v>
      </c>
      <c r="G19" s="4">
        <f t="shared" si="3"/>
        <v>3500000</v>
      </c>
      <c r="H19" s="4">
        <f t="shared" si="3"/>
        <v>3500000</v>
      </c>
      <c r="I19" s="4">
        <f t="shared" si="3"/>
        <v>3500000</v>
      </c>
      <c r="J19" s="4">
        <f t="shared" si="3"/>
        <v>3500000</v>
      </c>
    </row>
    <row r="20" spans="1:10" x14ac:dyDescent="0.2">
      <c r="A20" s="4" t="s">
        <v>61</v>
      </c>
      <c r="B20" s="3">
        <f>B18-B16-B19</f>
        <v>-3000000</v>
      </c>
      <c r="C20" s="3">
        <f t="shared" ref="C20:J20" si="4">C18-C16-C19</f>
        <v>1420000</v>
      </c>
      <c r="D20" s="3">
        <f t="shared" si="4"/>
        <v>1420000</v>
      </c>
      <c r="E20" s="3">
        <f t="shared" si="4"/>
        <v>1420000</v>
      </c>
      <c r="F20" s="3">
        <f t="shared" si="4"/>
        <v>1420000</v>
      </c>
      <c r="G20" s="3">
        <f t="shared" si="4"/>
        <v>1420000</v>
      </c>
      <c r="H20" s="3">
        <f t="shared" si="4"/>
        <v>1420000</v>
      </c>
      <c r="I20" s="3">
        <f t="shared" si="4"/>
        <v>1420000</v>
      </c>
      <c r="J20" s="3">
        <f t="shared" si="4"/>
        <v>1420000</v>
      </c>
    </row>
    <row r="21" spans="1:10" x14ac:dyDescent="0.2">
      <c r="A21" t="s">
        <v>62</v>
      </c>
      <c r="B21" s="3">
        <v>0</v>
      </c>
      <c r="C21" s="3">
        <f t="shared" ref="C21:J21" si="5">$C$9*C20</f>
        <v>397600.00000000006</v>
      </c>
      <c r="D21" s="3">
        <f t="shared" si="5"/>
        <v>397600.00000000006</v>
      </c>
      <c r="E21" s="3">
        <f t="shared" si="5"/>
        <v>397600.00000000006</v>
      </c>
      <c r="F21" s="3">
        <f t="shared" si="5"/>
        <v>397600.00000000006</v>
      </c>
      <c r="G21" s="3">
        <f t="shared" si="5"/>
        <v>397600.00000000006</v>
      </c>
      <c r="H21" s="3">
        <f t="shared" si="5"/>
        <v>397600.00000000006</v>
      </c>
      <c r="I21" s="3">
        <f t="shared" si="5"/>
        <v>397600.00000000006</v>
      </c>
      <c r="J21" s="3">
        <f t="shared" si="5"/>
        <v>397600.00000000006</v>
      </c>
    </row>
    <row r="22" spans="1:10" x14ac:dyDescent="0.2">
      <c r="A22" t="s">
        <v>63</v>
      </c>
      <c r="B22" s="3">
        <f>B20-B21</f>
        <v>-3000000</v>
      </c>
      <c r="C22" s="3">
        <f t="shared" ref="C22:J22" si="6">C20-C21</f>
        <v>1022400</v>
      </c>
      <c r="D22" s="3">
        <f t="shared" si="6"/>
        <v>1022400</v>
      </c>
      <c r="E22" s="3">
        <f t="shared" si="6"/>
        <v>1022400</v>
      </c>
      <c r="F22" s="3">
        <f t="shared" si="6"/>
        <v>1022400</v>
      </c>
      <c r="G22" s="3">
        <f t="shared" si="6"/>
        <v>1022400</v>
      </c>
      <c r="H22" s="3">
        <f t="shared" si="6"/>
        <v>1022400</v>
      </c>
      <c r="I22" s="3">
        <f t="shared" si="6"/>
        <v>1022400</v>
      </c>
      <c r="J22" s="3">
        <f t="shared" si="6"/>
        <v>1022400</v>
      </c>
    </row>
    <row r="23" spans="1:10" x14ac:dyDescent="0.2">
      <c r="A23" t="s">
        <v>15</v>
      </c>
      <c r="B23">
        <f>EXP(-$C$10*B15)</f>
        <v>1</v>
      </c>
      <c r="C23">
        <f t="shared" ref="C23:J23" si="7">EXP(-$C$10*C15)</f>
        <v>0.89583413529652822</v>
      </c>
      <c r="D23">
        <f t="shared" si="7"/>
        <v>0.80251879796247849</v>
      </c>
      <c r="E23">
        <f t="shared" si="7"/>
        <v>0.71892373343192617</v>
      </c>
      <c r="F23">
        <f t="shared" si="7"/>
        <v>0.64403642108314141</v>
      </c>
      <c r="G23">
        <f t="shared" si="7"/>
        <v>0.57694981038048665</v>
      </c>
      <c r="H23">
        <f t="shared" si="7"/>
        <v>0.51685133449169918</v>
      </c>
      <c r="I23">
        <f t="shared" si="7"/>
        <v>0.46301306831122807</v>
      </c>
      <c r="J23">
        <f t="shared" si="7"/>
        <v>0.41478291168158138</v>
      </c>
    </row>
    <row r="24" spans="1:10" x14ac:dyDescent="0.2">
      <c r="A24" t="s">
        <v>64</v>
      </c>
      <c r="B24" s="3">
        <f>B22*B23</f>
        <v>-3000000</v>
      </c>
      <c r="C24" s="3">
        <f t="shared" ref="C24:J24" si="8">C22*C23</f>
        <v>915900.81992717041</v>
      </c>
      <c r="D24" s="3">
        <f t="shared" si="8"/>
        <v>820495.21903683804</v>
      </c>
      <c r="E24" s="3">
        <f t="shared" si="8"/>
        <v>735027.62506080128</v>
      </c>
      <c r="F24" s="3">
        <f t="shared" si="8"/>
        <v>658462.83691540372</v>
      </c>
      <c r="G24" s="3">
        <f t="shared" si="8"/>
        <v>589873.48613300954</v>
      </c>
      <c r="H24" s="3">
        <f t="shared" si="8"/>
        <v>528428.80438431329</v>
      </c>
      <c r="I24" s="3">
        <f t="shared" si="8"/>
        <v>473384.5610413996</v>
      </c>
      <c r="J24" s="3">
        <f t="shared" si="8"/>
        <v>424074.0489032488</v>
      </c>
    </row>
    <row r="25" spans="1:10" x14ac:dyDescent="0.2">
      <c r="A25" t="s">
        <v>65</v>
      </c>
      <c r="B25" s="3">
        <f>SUM(B24:J24)</f>
        <v>2145647.4014021847</v>
      </c>
    </row>
    <row r="30" spans="1:10" x14ac:dyDescent="0.2">
      <c r="A30" t="s">
        <v>74</v>
      </c>
    </row>
    <row r="31" spans="1:10" x14ac:dyDescent="0.2">
      <c r="B31" t="s">
        <v>75</v>
      </c>
    </row>
    <row r="32" spans="1:10" x14ac:dyDescent="0.2">
      <c r="B32" t="s">
        <v>76</v>
      </c>
    </row>
    <row r="33" spans="2:2" x14ac:dyDescent="0.2">
      <c r="B33" t="s">
        <v>77</v>
      </c>
    </row>
    <row r="34" spans="2:2" x14ac:dyDescent="0.2">
      <c r="B34" t="s">
        <v>78</v>
      </c>
    </row>
    <row r="35" spans="2:2" x14ac:dyDescent="0.2">
      <c r="B35" t="s">
        <v>79</v>
      </c>
    </row>
    <row r="37" spans="2:2" x14ac:dyDescent="0.2">
      <c r="B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Bikes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2021-03-02T15:14:40Z</dcterms:created>
  <dcterms:modified xsi:type="dcterms:W3CDTF">2021-03-02T17:51:17Z</dcterms:modified>
</cp:coreProperties>
</file>