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mlap/classes/510/2021/510B/ClassSS/"/>
    </mc:Choice>
  </mc:AlternateContent>
  <xr:revisionPtr revIDLastSave="0" documentId="13_ncr:1_{E50811FA-98B8-6D4F-8F61-1B6453364238}" xr6:coauthVersionLast="46" xr6:coauthVersionMax="46" xr10:uidLastSave="{00000000-0000-0000-0000-000000000000}"/>
  <bookViews>
    <workbookView xWindow="-400" yWindow="1260" windowWidth="28040" windowHeight="17440" activeTab="1" xr2:uid="{00000000-000D-0000-FFFF-FFFF00000000}"/>
  </bookViews>
  <sheets>
    <sheet name="Excel regression" sheetId="3" r:id="rId1"/>
    <sheet name="manual" sheetId="1" r:id="rId2"/>
    <sheet name="Thursday" sheetId="4" r:id="rId3"/>
    <sheet name="Polynomial fit" sheetId="5" r:id="rId4"/>
  </sheets>
  <calcPr calcId="191029"/>
</workbook>
</file>

<file path=xl/calcChain.xml><?xml version="1.0" encoding="utf-8"?>
<calcChain xmlns="http://schemas.openxmlformats.org/spreadsheetml/2006/main">
  <c r="E171" i="1" l="1"/>
  <c r="E21" i="4"/>
  <c r="F19" i="4"/>
  <c r="F18" i="4"/>
  <c r="F17" i="4"/>
  <c r="E19" i="4"/>
  <c r="E18" i="4"/>
  <c r="E17" i="4"/>
  <c r="H14" i="4"/>
  <c r="H12" i="4"/>
  <c r="H6" i="4"/>
  <c r="H5" i="4"/>
  <c r="H4" i="4"/>
  <c r="H7" i="4" s="1"/>
  <c r="H8" i="4" s="1"/>
  <c r="V169" i="1"/>
  <c r="W168" i="1"/>
  <c r="U169" i="1"/>
  <c r="U168" i="1"/>
  <c r="V167" i="1"/>
  <c r="C154" i="1" l="1"/>
  <c r="F40" i="1" s="1"/>
  <c r="J40" i="1" s="1"/>
  <c r="B154" i="1"/>
  <c r="M7" i="1"/>
  <c r="I8" i="1"/>
  <c r="I10" i="1" s="1"/>
  <c r="F4" i="1"/>
  <c r="F14" i="1" s="1"/>
  <c r="F16" i="1" s="1"/>
  <c r="E40" i="1" l="1"/>
  <c r="I40" i="1" s="1"/>
  <c r="B155" i="1"/>
  <c r="F126" i="1"/>
  <c r="J126" i="1" s="1"/>
  <c r="E83" i="1"/>
  <c r="I83" i="1" s="1"/>
  <c r="E81" i="1"/>
  <c r="I81" i="1" s="1"/>
  <c r="F143" i="1"/>
  <c r="J143" i="1" s="1"/>
  <c r="E113" i="1"/>
  <c r="I113" i="1" s="1"/>
  <c r="F99" i="1"/>
  <c r="J99" i="1" s="1"/>
  <c r="E68" i="1"/>
  <c r="I68" i="1" s="1"/>
  <c r="E127" i="1"/>
  <c r="I127" i="1" s="1"/>
  <c r="F111" i="1"/>
  <c r="J111" i="1" s="1"/>
  <c r="F67" i="1"/>
  <c r="J67" i="1" s="1"/>
  <c r="F142" i="1"/>
  <c r="J142" i="1" s="1"/>
  <c r="F124" i="1"/>
  <c r="J124" i="1" s="1"/>
  <c r="E100" i="1"/>
  <c r="I100" i="1" s="1"/>
  <c r="F53" i="1"/>
  <c r="J53" i="1" s="1"/>
  <c r="E36" i="1"/>
  <c r="I36" i="1" s="1"/>
  <c r="F63" i="1"/>
  <c r="J63" i="1" s="1"/>
  <c r="E93" i="1"/>
  <c r="I93" i="1" s="1"/>
  <c r="F108" i="1"/>
  <c r="J108" i="1" s="1"/>
  <c r="E105" i="1"/>
  <c r="I105" i="1" s="1"/>
  <c r="E94" i="1"/>
  <c r="I94" i="1" s="1"/>
  <c r="F51" i="1"/>
  <c r="J51" i="1" s="1"/>
  <c r="E125" i="1"/>
  <c r="F151" i="1"/>
  <c r="J151" i="1" s="1"/>
  <c r="F91" i="1"/>
  <c r="J91" i="1" s="1"/>
  <c r="E126" i="1"/>
  <c r="I126" i="1" s="1"/>
  <c r="F95" i="1"/>
  <c r="J95" i="1" s="1"/>
  <c r="F79" i="1"/>
  <c r="J79" i="1" s="1"/>
  <c r="F52" i="1"/>
  <c r="J52" i="1" s="1"/>
  <c r="F140" i="1"/>
  <c r="J140" i="1" s="1"/>
  <c r="F110" i="1"/>
  <c r="J110" i="1" s="1"/>
  <c r="E79" i="1"/>
  <c r="E65" i="1"/>
  <c r="I65" i="1" s="1"/>
  <c r="E110" i="1"/>
  <c r="E47" i="1"/>
  <c r="I47" i="1" s="1"/>
  <c r="F139" i="1"/>
  <c r="J139" i="1" s="1"/>
  <c r="E63" i="1"/>
  <c r="E124" i="1"/>
  <c r="F62" i="1"/>
  <c r="J62" i="1" s="1"/>
  <c r="F150" i="1"/>
  <c r="J150" i="1" s="1"/>
  <c r="E107" i="1"/>
  <c r="I107" i="1" s="1"/>
  <c r="F135" i="1"/>
  <c r="J135" i="1" s="1"/>
  <c r="E60" i="1"/>
  <c r="I60" i="1" s="1"/>
  <c r="F149" i="1"/>
  <c r="J149" i="1" s="1"/>
  <c r="E91" i="1"/>
  <c r="F44" i="1"/>
  <c r="J44" i="1" s="1"/>
  <c r="E149" i="1"/>
  <c r="I149" i="1" s="1"/>
  <c r="E89" i="1"/>
  <c r="I89" i="1" s="1"/>
  <c r="E44" i="1"/>
  <c r="I44" i="1" s="1"/>
  <c r="F102" i="1"/>
  <c r="J102" i="1" s="1"/>
  <c r="E148" i="1"/>
  <c r="I148" i="1" s="1"/>
  <c r="F133" i="1"/>
  <c r="J133" i="1" s="1"/>
  <c r="F116" i="1"/>
  <c r="J116" i="1" s="1"/>
  <c r="E102" i="1"/>
  <c r="I102" i="1" s="1"/>
  <c r="E87" i="1"/>
  <c r="I87" i="1" s="1"/>
  <c r="E70" i="1"/>
  <c r="I70" i="1" s="1"/>
  <c r="F55" i="1"/>
  <c r="J55" i="1" s="1"/>
  <c r="E43" i="1"/>
  <c r="E53" i="1"/>
  <c r="I53" i="1" s="1"/>
  <c r="F35" i="1"/>
  <c r="J35" i="1" s="1"/>
  <c r="E141" i="1"/>
  <c r="I141" i="1" s="1"/>
  <c r="E111" i="1"/>
  <c r="E67" i="1"/>
  <c r="I67" i="1" s="1"/>
  <c r="E35" i="1"/>
  <c r="I35" i="1" s="1"/>
  <c r="F125" i="1"/>
  <c r="J125" i="1" s="1"/>
  <c r="E140" i="1"/>
  <c r="I140" i="1" s="1"/>
  <c r="F93" i="1"/>
  <c r="J93" i="1" s="1"/>
  <c r="F78" i="1"/>
  <c r="J78" i="1" s="1"/>
  <c r="E78" i="1"/>
  <c r="I78" i="1" s="1"/>
  <c r="E139" i="1"/>
  <c r="I139" i="1" s="1"/>
  <c r="E46" i="1"/>
  <c r="I46" i="1" s="1"/>
  <c r="E137" i="1"/>
  <c r="I137" i="1" s="1"/>
  <c r="E77" i="1"/>
  <c r="E150" i="1"/>
  <c r="I150" i="1" s="1"/>
  <c r="E45" i="1"/>
  <c r="I45" i="1" s="1"/>
  <c r="F119" i="1"/>
  <c r="J119" i="1" s="1"/>
  <c r="E76" i="1"/>
  <c r="F134" i="1"/>
  <c r="J134" i="1" s="1"/>
  <c r="E134" i="1"/>
  <c r="I134" i="1" s="1"/>
  <c r="E57" i="1"/>
  <c r="I57" i="1" s="1"/>
  <c r="F147" i="1"/>
  <c r="J147" i="1" s="1"/>
  <c r="F132" i="1"/>
  <c r="J132" i="1" s="1"/>
  <c r="E116" i="1"/>
  <c r="I116" i="1" s="1"/>
  <c r="F101" i="1"/>
  <c r="J101" i="1" s="1"/>
  <c r="F86" i="1"/>
  <c r="J86" i="1" s="1"/>
  <c r="F69" i="1"/>
  <c r="J69" i="1" s="1"/>
  <c r="E55" i="1"/>
  <c r="I55" i="1" s="1"/>
  <c r="E41" i="1"/>
  <c r="I41" i="1" s="1"/>
  <c r="F109" i="1"/>
  <c r="J109" i="1" s="1"/>
  <c r="F77" i="1"/>
  <c r="J77" i="1" s="1"/>
  <c r="F123" i="1"/>
  <c r="J123" i="1" s="1"/>
  <c r="F61" i="1"/>
  <c r="J61" i="1" s="1"/>
  <c r="F76" i="1"/>
  <c r="J76" i="1" s="1"/>
  <c r="E135" i="1"/>
  <c r="I135" i="1" s="1"/>
  <c r="F59" i="1"/>
  <c r="J59" i="1" s="1"/>
  <c r="E103" i="1"/>
  <c r="I103" i="1" s="1"/>
  <c r="E59" i="1"/>
  <c r="I59" i="1" s="1"/>
  <c r="E117" i="1"/>
  <c r="I117" i="1" s="1"/>
  <c r="F70" i="1"/>
  <c r="J70" i="1" s="1"/>
  <c r="E147" i="1"/>
  <c r="I147" i="1" s="1"/>
  <c r="E129" i="1"/>
  <c r="I129" i="1" s="1"/>
  <c r="F115" i="1"/>
  <c r="J115" i="1" s="1"/>
  <c r="E101" i="1"/>
  <c r="I101" i="1" s="1"/>
  <c r="F85" i="1"/>
  <c r="J85" i="1" s="1"/>
  <c r="E69" i="1"/>
  <c r="I69" i="1" s="1"/>
  <c r="F54" i="1"/>
  <c r="J54" i="1" s="1"/>
  <c r="F39" i="1"/>
  <c r="J39" i="1" s="1"/>
  <c r="F46" i="1"/>
  <c r="J46" i="1" s="1"/>
  <c r="E151" i="1"/>
  <c r="I151" i="1" s="1"/>
  <c r="F92" i="1"/>
  <c r="J92" i="1" s="1"/>
  <c r="E92" i="1"/>
  <c r="I92" i="1" s="1"/>
  <c r="F45" i="1"/>
  <c r="J45" i="1" s="1"/>
  <c r="E123" i="1"/>
  <c r="F103" i="1"/>
  <c r="J103" i="1" s="1"/>
  <c r="F117" i="1"/>
  <c r="J117" i="1" s="1"/>
  <c r="F75" i="1"/>
  <c r="J75" i="1" s="1"/>
  <c r="F148" i="1"/>
  <c r="J148" i="1" s="1"/>
  <c r="F87" i="1"/>
  <c r="J87" i="1" s="1"/>
  <c r="F43" i="1"/>
  <c r="J43" i="1" s="1"/>
  <c r="E145" i="1"/>
  <c r="I145" i="1" s="1"/>
  <c r="F127" i="1"/>
  <c r="J127" i="1" s="1"/>
  <c r="E115" i="1"/>
  <c r="I115" i="1" s="1"/>
  <c r="F100" i="1"/>
  <c r="J100" i="1" s="1"/>
  <c r="F83" i="1"/>
  <c r="J83" i="1" s="1"/>
  <c r="F68" i="1"/>
  <c r="J68" i="1" s="1"/>
  <c r="E54" i="1"/>
  <c r="I54" i="1" s="1"/>
  <c r="F36" i="1"/>
  <c r="J36" i="1" s="1"/>
  <c r="L40" i="1"/>
  <c r="L93" i="1"/>
  <c r="E86" i="1"/>
  <c r="E52" i="1"/>
  <c r="E39" i="1"/>
  <c r="E121" i="1"/>
  <c r="E99" i="1"/>
  <c r="E143" i="1"/>
  <c r="E109" i="1"/>
  <c r="E97" i="1"/>
  <c r="E75" i="1"/>
  <c r="E62" i="1"/>
  <c r="F38" i="1"/>
  <c r="J38" i="1" s="1"/>
  <c r="E119" i="1"/>
  <c r="E142" i="1"/>
  <c r="F131" i="1"/>
  <c r="J131" i="1" s="1"/>
  <c r="F118" i="1"/>
  <c r="J118" i="1" s="1"/>
  <c r="E108" i="1"/>
  <c r="E95" i="1"/>
  <c r="F84" i="1"/>
  <c r="J84" i="1" s="1"/>
  <c r="F71" i="1"/>
  <c r="J71" i="1" s="1"/>
  <c r="E61" i="1"/>
  <c r="E49" i="1"/>
  <c r="F37" i="1"/>
  <c r="J37" i="1" s="1"/>
  <c r="E133" i="1"/>
  <c r="E132" i="1"/>
  <c r="E85" i="1"/>
  <c r="E73" i="1"/>
  <c r="E51" i="1"/>
  <c r="E38" i="1"/>
  <c r="F33" i="1"/>
  <c r="J33" i="1" s="1"/>
  <c r="F141" i="1"/>
  <c r="J141" i="1" s="1"/>
  <c r="E131" i="1"/>
  <c r="E118" i="1"/>
  <c r="F107" i="1"/>
  <c r="J107" i="1" s="1"/>
  <c r="F94" i="1"/>
  <c r="J94" i="1" s="1"/>
  <c r="E84" i="1"/>
  <c r="E71" i="1"/>
  <c r="F60" i="1"/>
  <c r="J60" i="1" s="1"/>
  <c r="F47" i="1"/>
  <c r="J47" i="1" s="1"/>
  <c r="E37" i="1"/>
  <c r="F138" i="1"/>
  <c r="J138" i="1" s="1"/>
  <c r="F130" i="1"/>
  <c r="J130" i="1" s="1"/>
  <c r="F122" i="1"/>
  <c r="J122" i="1" s="1"/>
  <c r="F114" i="1"/>
  <c r="J114" i="1" s="1"/>
  <c r="F106" i="1"/>
  <c r="J106" i="1" s="1"/>
  <c r="F98" i="1"/>
  <c r="J98" i="1" s="1"/>
  <c r="F90" i="1"/>
  <c r="J90" i="1" s="1"/>
  <c r="F82" i="1"/>
  <c r="J82" i="1" s="1"/>
  <c r="F74" i="1"/>
  <c r="J74" i="1" s="1"/>
  <c r="F66" i="1"/>
  <c r="J66" i="1" s="1"/>
  <c r="F58" i="1"/>
  <c r="J58" i="1" s="1"/>
  <c r="F50" i="1"/>
  <c r="J50" i="1" s="1"/>
  <c r="F42" i="1"/>
  <c r="J42" i="1" s="1"/>
  <c r="F34" i="1"/>
  <c r="J34" i="1" s="1"/>
  <c r="E138" i="1"/>
  <c r="E122" i="1"/>
  <c r="E114" i="1"/>
  <c r="E106" i="1"/>
  <c r="E98" i="1"/>
  <c r="E90" i="1"/>
  <c r="E82" i="1"/>
  <c r="E74" i="1"/>
  <c r="E66" i="1"/>
  <c r="E58" i="1"/>
  <c r="E50" i="1"/>
  <c r="E42" i="1"/>
  <c r="E34" i="1"/>
  <c r="F146" i="1"/>
  <c r="J146" i="1" s="1"/>
  <c r="E146" i="1"/>
  <c r="E130" i="1"/>
  <c r="E33" i="1"/>
  <c r="F145" i="1"/>
  <c r="J145" i="1" s="1"/>
  <c r="F137" i="1"/>
  <c r="J137" i="1" s="1"/>
  <c r="F129" i="1"/>
  <c r="J129" i="1" s="1"/>
  <c r="F121" i="1"/>
  <c r="J121" i="1" s="1"/>
  <c r="F113" i="1"/>
  <c r="J113" i="1" s="1"/>
  <c r="F105" i="1"/>
  <c r="J105" i="1" s="1"/>
  <c r="F97" i="1"/>
  <c r="J97" i="1" s="1"/>
  <c r="F89" i="1"/>
  <c r="F81" i="1"/>
  <c r="J81" i="1" s="1"/>
  <c r="F73" i="1"/>
  <c r="J73" i="1" s="1"/>
  <c r="F65" i="1"/>
  <c r="J65" i="1" s="1"/>
  <c r="F57" i="1"/>
  <c r="J57" i="1" s="1"/>
  <c r="F49" i="1"/>
  <c r="J49" i="1" s="1"/>
  <c r="F41" i="1"/>
  <c r="F152" i="1"/>
  <c r="J152" i="1" s="1"/>
  <c r="F144" i="1"/>
  <c r="J144" i="1" s="1"/>
  <c r="F136" i="1"/>
  <c r="J136" i="1" s="1"/>
  <c r="F128" i="1"/>
  <c r="J128" i="1" s="1"/>
  <c r="F120" i="1"/>
  <c r="J120" i="1" s="1"/>
  <c r="F112" i="1"/>
  <c r="J112" i="1" s="1"/>
  <c r="F104" i="1"/>
  <c r="J104" i="1" s="1"/>
  <c r="F96" i="1"/>
  <c r="J96" i="1" s="1"/>
  <c r="F88" i="1"/>
  <c r="J88" i="1" s="1"/>
  <c r="F80" i="1"/>
  <c r="J80" i="1" s="1"/>
  <c r="F72" i="1"/>
  <c r="J72" i="1" s="1"/>
  <c r="F64" i="1"/>
  <c r="J64" i="1" s="1"/>
  <c r="F56" i="1"/>
  <c r="J56" i="1" s="1"/>
  <c r="F48" i="1"/>
  <c r="J48" i="1" s="1"/>
  <c r="E152" i="1"/>
  <c r="E144" i="1"/>
  <c r="E136" i="1"/>
  <c r="E128" i="1"/>
  <c r="E120" i="1"/>
  <c r="E112" i="1"/>
  <c r="E104" i="1"/>
  <c r="E96" i="1"/>
  <c r="E88" i="1"/>
  <c r="E80" i="1"/>
  <c r="E72" i="1"/>
  <c r="E64" i="1"/>
  <c r="E56" i="1"/>
  <c r="E48" i="1"/>
  <c r="F15" i="1"/>
  <c r="L101" i="1" l="1"/>
  <c r="L117" i="1"/>
  <c r="L53" i="1"/>
  <c r="L100" i="1"/>
  <c r="L116" i="1"/>
  <c r="L148" i="1"/>
  <c r="L150" i="1"/>
  <c r="L102" i="1"/>
  <c r="L70" i="1"/>
  <c r="L69" i="1"/>
  <c r="L129" i="1"/>
  <c r="L135" i="1"/>
  <c r="L145" i="1"/>
  <c r="L151" i="1"/>
  <c r="L149" i="1"/>
  <c r="L107" i="1"/>
  <c r="L113" i="1"/>
  <c r="L139" i="1"/>
  <c r="L54" i="1"/>
  <c r="L36" i="1"/>
  <c r="L68" i="1"/>
  <c r="I91" i="1"/>
  <c r="L91" i="1"/>
  <c r="L115" i="1"/>
  <c r="L60" i="1"/>
  <c r="I77" i="1"/>
  <c r="L77" i="1"/>
  <c r="I43" i="1"/>
  <c r="L43" i="1"/>
  <c r="I111" i="1"/>
  <c r="L111" i="1"/>
  <c r="L83" i="1"/>
  <c r="L147" i="1"/>
  <c r="L92" i="1"/>
  <c r="L140" i="1"/>
  <c r="L47" i="1"/>
  <c r="I125" i="1"/>
  <c r="L125" i="1"/>
  <c r="L45" i="1"/>
  <c r="I124" i="1"/>
  <c r="L124" i="1"/>
  <c r="L35" i="1"/>
  <c r="L67" i="1"/>
  <c r="L59" i="1"/>
  <c r="L44" i="1"/>
  <c r="L134" i="1"/>
  <c r="L46" i="1"/>
  <c r="I79" i="1"/>
  <c r="L79" i="1"/>
  <c r="I63" i="1"/>
  <c r="L63" i="1"/>
  <c r="L55" i="1"/>
  <c r="L78" i="1"/>
  <c r="L87" i="1"/>
  <c r="L126" i="1"/>
  <c r="I123" i="1"/>
  <c r="L123" i="1"/>
  <c r="L127" i="1"/>
  <c r="I110" i="1"/>
  <c r="L110" i="1"/>
  <c r="I76" i="1"/>
  <c r="L76" i="1"/>
  <c r="L103" i="1"/>
  <c r="I56" i="1"/>
  <c r="L56" i="1"/>
  <c r="I58" i="1"/>
  <c r="L58" i="1"/>
  <c r="I131" i="1"/>
  <c r="L131" i="1"/>
  <c r="I64" i="1"/>
  <c r="L64" i="1"/>
  <c r="J89" i="1"/>
  <c r="L89" i="1"/>
  <c r="I66" i="1"/>
  <c r="L66" i="1"/>
  <c r="I72" i="1"/>
  <c r="L72" i="1"/>
  <c r="I74" i="1"/>
  <c r="L74" i="1"/>
  <c r="I80" i="1"/>
  <c r="L80" i="1"/>
  <c r="I82" i="1"/>
  <c r="L82" i="1"/>
  <c r="I38" i="1"/>
  <c r="L38" i="1"/>
  <c r="I49" i="1"/>
  <c r="L49" i="1"/>
  <c r="I88" i="1"/>
  <c r="L88" i="1"/>
  <c r="I90" i="1"/>
  <c r="L90" i="1"/>
  <c r="I51" i="1"/>
  <c r="L51" i="1"/>
  <c r="I61" i="1"/>
  <c r="L61" i="1"/>
  <c r="I39" i="1"/>
  <c r="L39" i="1"/>
  <c r="I118" i="1"/>
  <c r="L118" i="1"/>
  <c r="I73" i="1"/>
  <c r="L73" i="1"/>
  <c r="I48" i="1"/>
  <c r="L48" i="1"/>
  <c r="I96" i="1"/>
  <c r="L96" i="1"/>
  <c r="I112" i="1"/>
  <c r="L112" i="1"/>
  <c r="I120" i="1"/>
  <c r="L120" i="1"/>
  <c r="I122" i="1"/>
  <c r="L122" i="1"/>
  <c r="I37" i="1"/>
  <c r="L37" i="1"/>
  <c r="I133" i="1"/>
  <c r="L133" i="1"/>
  <c r="I108" i="1"/>
  <c r="L108" i="1"/>
  <c r="I97" i="1"/>
  <c r="L97" i="1"/>
  <c r="I62" i="1"/>
  <c r="L62" i="1"/>
  <c r="I85" i="1"/>
  <c r="L85" i="1"/>
  <c r="I143" i="1"/>
  <c r="L143" i="1"/>
  <c r="L137" i="1"/>
  <c r="L141" i="1"/>
  <c r="I114" i="1"/>
  <c r="L114" i="1"/>
  <c r="I132" i="1"/>
  <c r="L132" i="1"/>
  <c r="I75" i="1"/>
  <c r="L75" i="1"/>
  <c r="L33" i="1"/>
  <c r="I138" i="1"/>
  <c r="L138" i="1"/>
  <c r="I144" i="1"/>
  <c r="L144" i="1"/>
  <c r="J41" i="1"/>
  <c r="L41" i="1"/>
  <c r="I146" i="1"/>
  <c r="L146" i="1"/>
  <c r="I71" i="1"/>
  <c r="L71" i="1"/>
  <c r="I142" i="1"/>
  <c r="L142" i="1"/>
  <c r="I99" i="1"/>
  <c r="L99" i="1"/>
  <c r="I98" i="1"/>
  <c r="L98" i="1"/>
  <c r="I95" i="1"/>
  <c r="L95" i="1"/>
  <c r="I128" i="1"/>
  <c r="L128" i="1"/>
  <c r="I136" i="1"/>
  <c r="L136" i="1"/>
  <c r="I152" i="1"/>
  <c r="L152" i="1"/>
  <c r="I84" i="1"/>
  <c r="L84" i="1"/>
  <c r="L105" i="1"/>
  <c r="I119" i="1"/>
  <c r="L119" i="1"/>
  <c r="I121" i="1"/>
  <c r="L121" i="1"/>
  <c r="I104" i="1"/>
  <c r="L104" i="1"/>
  <c r="I106" i="1"/>
  <c r="L106" i="1"/>
  <c r="I86" i="1"/>
  <c r="L86" i="1"/>
  <c r="I109" i="1"/>
  <c r="L109" i="1"/>
  <c r="I130" i="1"/>
  <c r="L130" i="1"/>
  <c r="I34" i="1"/>
  <c r="L34" i="1"/>
  <c r="L65" i="1"/>
  <c r="L94" i="1"/>
  <c r="I50" i="1"/>
  <c r="L50" i="1"/>
  <c r="I52" i="1"/>
  <c r="L52" i="1"/>
  <c r="I42" i="1"/>
  <c r="L42" i="1"/>
  <c r="L81" i="1"/>
  <c r="L57" i="1"/>
  <c r="I33" i="1"/>
  <c r="E154" i="1"/>
  <c r="F154" i="1"/>
  <c r="J154" i="1" l="1"/>
  <c r="J155" i="1" s="1"/>
  <c r="I154" i="1"/>
  <c r="L154" i="1"/>
  <c r="I155" i="1" l="1"/>
  <c r="K161" i="1"/>
  <c r="L161" i="1" s="1"/>
  <c r="L155" i="1"/>
  <c r="L157" i="1"/>
  <c r="W159" i="1" l="1"/>
  <c r="E166" i="1"/>
  <c r="E24" i="1"/>
  <c r="E26" i="1" s="1"/>
  <c r="K162" i="1"/>
  <c r="K163" i="1" l="1"/>
  <c r="L163" i="1" s="1"/>
  <c r="L162" i="1"/>
  <c r="N35" i="1"/>
  <c r="R35" i="1" s="1"/>
  <c r="N51" i="1"/>
  <c r="R51" i="1" s="1"/>
  <c r="N67" i="1"/>
  <c r="R67" i="1" s="1"/>
  <c r="N83" i="1"/>
  <c r="R83" i="1" s="1"/>
  <c r="N99" i="1"/>
  <c r="R99" i="1" s="1"/>
  <c r="N115" i="1"/>
  <c r="R115" i="1" s="1"/>
  <c r="N131" i="1"/>
  <c r="R131" i="1" s="1"/>
  <c r="N147" i="1"/>
  <c r="R147" i="1" s="1"/>
  <c r="N69" i="1"/>
  <c r="R69" i="1" s="1"/>
  <c r="N117" i="1"/>
  <c r="R117" i="1" s="1"/>
  <c r="N149" i="1"/>
  <c r="R149" i="1" s="1"/>
  <c r="N38" i="1"/>
  <c r="R38" i="1" s="1"/>
  <c r="N70" i="1"/>
  <c r="R70" i="1" s="1"/>
  <c r="N102" i="1"/>
  <c r="R102" i="1" s="1"/>
  <c r="N134" i="1"/>
  <c r="R134" i="1" s="1"/>
  <c r="N150" i="1"/>
  <c r="R150" i="1" s="1"/>
  <c r="N55" i="1"/>
  <c r="R55" i="1" s="1"/>
  <c r="N87" i="1"/>
  <c r="R87" i="1" s="1"/>
  <c r="N119" i="1"/>
  <c r="R119" i="1" s="1"/>
  <c r="N151" i="1"/>
  <c r="R151" i="1" s="1"/>
  <c r="N88" i="1"/>
  <c r="R88" i="1" s="1"/>
  <c r="N120" i="1"/>
  <c r="R120" i="1" s="1"/>
  <c r="N152" i="1"/>
  <c r="R152" i="1" s="1"/>
  <c r="N57" i="1"/>
  <c r="R57" i="1" s="1"/>
  <c r="N89" i="1"/>
  <c r="R89" i="1" s="1"/>
  <c r="N121" i="1"/>
  <c r="R121" i="1" s="1"/>
  <c r="N33" i="1"/>
  <c r="N42" i="1"/>
  <c r="R42" i="1" s="1"/>
  <c r="N106" i="1"/>
  <c r="R106" i="1" s="1"/>
  <c r="N138" i="1"/>
  <c r="R138" i="1" s="1"/>
  <c r="N75" i="1"/>
  <c r="R75" i="1" s="1"/>
  <c r="N107" i="1"/>
  <c r="R107" i="1" s="1"/>
  <c r="N76" i="1"/>
  <c r="R76" i="1" s="1"/>
  <c r="N140" i="1"/>
  <c r="R140" i="1" s="1"/>
  <c r="N61" i="1"/>
  <c r="R61" i="1" s="1"/>
  <c r="N109" i="1"/>
  <c r="R109" i="1" s="1"/>
  <c r="N46" i="1"/>
  <c r="R46" i="1" s="1"/>
  <c r="N36" i="1"/>
  <c r="R36" i="1" s="1"/>
  <c r="N52" i="1"/>
  <c r="R52" i="1" s="1"/>
  <c r="N68" i="1"/>
  <c r="R68" i="1" s="1"/>
  <c r="N84" i="1"/>
  <c r="R84" i="1" s="1"/>
  <c r="N100" i="1"/>
  <c r="R100" i="1" s="1"/>
  <c r="N116" i="1"/>
  <c r="R116" i="1" s="1"/>
  <c r="N132" i="1"/>
  <c r="R132" i="1" s="1"/>
  <c r="N148" i="1"/>
  <c r="R148" i="1" s="1"/>
  <c r="N37" i="1"/>
  <c r="R37" i="1" s="1"/>
  <c r="N53" i="1"/>
  <c r="R53" i="1" s="1"/>
  <c r="N85" i="1"/>
  <c r="R85" i="1" s="1"/>
  <c r="N101" i="1"/>
  <c r="R101" i="1" s="1"/>
  <c r="N133" i="1"/>
  <c r="R133" i="1" s="1"/>
  <c r="N54" i="1"/>
  <c r="R54" i="1" s="1"/>
  <c r="N86" i="1"/>
  <c r="R86" i="1" s="1"/>
  <c r="N118" i="1"/>
  <c r="R118" i="1" s="1"/>
  <c r="N39" i="1"/>
  <c r="R39" i="1" s="1"/>
  <c r="N71" i="1"/>
  <c r="R71" i="1" s="1"/>
  <c r="N103" i="1"/>
  <c r="R103" i="1" s="1"/>
  <c r="N135" i="1"/>
  <c r="R135" i="1" s="1"/>
  <c r="N40" i="1"/>
  <c r="R40" i="1" s="1"/>
  <c r="N104" i="1"/>
  <c r="R104" i="1" s="1"/>
  <c r="N136" i="1"/>
  <c r="R136" i="1" s="1"/>
  <c r="N41" i="1"/>
  <c r="R41" i="1" s="1"/>
  <c r="N73" i="1"/>
  <c r="R73" i="1" s="1"/>
  <c r="N105" i="1"/>
  <c r="R105" i="1" s="1"/>
  <c r="N137" i="1"/>
  <c r="R137" i="1" s="1"/>
  <c r="N58" i="1"/>
  <c r="R58" i="1" s="1"/>
  <c r="N122" i="1"/>
  <c r="R122" i="1" s="1"/>
  <c r="N59" i="1"/>
  <c r="R59" i="1" s="1"/>
  <c r="N91" i="1"/>
  <c r="R91" i="1" s="1"/>
  <c r="N44" i="1"/>
  <c r="R44" i="1" s="1"/>
  <c r="N108" i="1"/>
  <c r="R108" i="1" s="1"/>
  <c r="N45" i="1"/>
  <c r="R45" i="1" s="1"/>
  <c r="N93" i="1"/>
  <c r="R93" i="1" s="1"/>
  <c r="N141" i="1"/>
  <c r="R141" i="1" s="1"/>
  <c r="N56" i="1"/>
  <c r="R56" i="1" s="1"/>
  <c r="N90" i="1"/>
  <c r="R90" i="1" s="1"/>
  <c r="N43" i="1"/>
  <c r="R43" i="1" s="1"/>
  <c r="N123" i="1"/>
  <c r="R123" i="1" s="1"/>
  <c r="N92" i="1"/>
  <c r="R92" i="1" s="1"/>
  <c r="N77" i="1"/>
  <c r="R77" i="1" s="1"/>
  <c r="N72" i="1"/>
  <c r="R72" i="1" s="1"/>
  <c r="N74" i="1"/>
  <c r="R74" i="1" s="1"/>
  <c r="N139" i="1"/>
  <c r="R139" i="1" s="1"/>
  <c r="N60" i="1"/>
  <c r="R60" i="1" s="1"/>
  <c r="N124" i="1"/>
  <c r="R124" i="1" s="1"/>
  <c r="N125" i="1"/>
  <c r="R125" i="1" s="1"/>
  <c r="N47" i="1"/>
  <c r="R47" i="1" s="1"/>
  <c r="N96" i="1"/>
  <c r="R96" i="1" s="1"/>
  <c r="N145" i="1"/>
  <c r="R145" i="1" s="1"/>
  <c r="N48" i="1"/>
  <c r="R48" i="1" s="1"/>
  <c r="N146" i="1"/>
  <c r="R146" i="1" s="1"/>
  <c r="N49" i="1"/>
  <c r="R49" i="1" s="1"/>
  <c r="N110" i="1"/>
  <c r="R110" i="1" s="1"/>
  <c r="N62" i="1"/>
  <c r="R62" i="1" s="1"/>
  <c r="N111" i="1"/>
  <c r="R111" i="1" s="1"/>
  <c r="N63" i="1"/>
  <c r="R63" i="1" s="1"/>
  <c r="N112" i="1"/>
  <c r="R112" i="1" s="1"/>
  <c r="N64" i="1"/>
  <c r="R64" i="1" s="1"/>
  <c r="N113" i="1"/>
  <c r="R113" i="1" s="1"/>
  <c r="N65" i="1"/>
  <c r="R65" i="1" s="1"/>
  <c r="N114" i="1"/>
  <c r="R114" i="1" s="1"/>
  <c r="N66" i="1"/>
  <c r="R66" i="1" s="1"/>
  <c r="N126" i="1"/>
  <c r="R126" i="1" s="1"/>
  <c r="N78" i="1"/>
  <c r="R78" i="1" s="1"/>
  <c r="N79" i="1"/>
  <c r="R79" i="1" s="1"/>
  <c r="N80" i="1"/>
  <c r="R80" i="1" s="1"/>
  <c r="N130" i="1"/>
  <c r="R130" i="1" s="1"/>
  <c r="N82" i="1"/>
  <c r="R82" i="1" s="1"/>
  <c r="N95" i="1"/>
  <c r="R95" i="1" s="1"/>
  <c r="N97" i="1"/>
  <c r="R97" i="1" s="1"/>
  <c r="N98" i="1"/>
  <c r="R98" i="1" s="1"/>
  <c r="N50" i="1"/>
  <c r="R50" i="1" s="1"/>
  <c r="N127" i="1"/>
  <c r="R127" i="1" s="1"/>
  <c r="N128" i="1"/>
  <c r="R128" i="1" s="1"/>
  <c r="N129" i="1"/>
  <c r="R129" i="1" s="1"/>
  <c r="N81" i="1"/>
  <c r="R81" i="1" s="1"/>
  <c r="N142" i="1"/>
  <c r="R142" i="1" s="1"/>
  <c r="N94" i="1"/>
  <c r="R94" i="1" s="1"/>
  <c r="N143" i="1"/>
  <c r="R143" i="1" s="1"/>
  <c r="N34" i="1"/>
  <c r="R34" i="1" s="1"/>
  <c r="N144" i="1"/>
  <c r="R144" i="1" s="1"/>
  <c r="V166" i="1"/>
  <c r="V168" i="1" s="1"/>
  <c r="N154" i="1" l="1"/>
  <c r="R33" i="1"/>
  <c r="R154" i="1" s="1"/>
  <c r="U157" i="1" s="1"/>
  <c r="U158" i="1" s="1"/>
  <c r="V159" i="1" l="1"/>
  <c r="U166" i="1" s="1"/>
  <c r="U167" i="1" s="1"/>
  <c r="X159" i="1"/>
  <c r="W166" i="1" s="1"/>
  <c r="W169" i="1" l="1"/>
  <c r="W167" i="1"/>
</calcChain>
</file>

<file path=xl/sharedStrings.xml><?xml version="1.0" encoding="utf-8"?>
<sst xmlns="http://schemas.openxmlformats.org/spreadsheetml/2006/main" count="152" uniqueCount="141">
  <si>
    <t>date</t>
  </si>
  <si>
    <t>vwretd</t>
  </si>
  <si>
    <t>AAPL RET</t>
  </si>
  <si>
    <t>Background facts:</t>
  </si>
  <si>
    <t>Apple's total debt (after today's offering):</t>
  </si>
  <si>
    <t>Old</t>
  </si>
  <si>
    <t>Today's offering:</t>
  </si>
  <si>
    <t>Cost of debt:</t>
  </si>
  <si>
    <t>YTM on 30-year debt:</t>
  </si>
  <si>
    <t xml:space="preserve"> Credit spread:</t>
  </si>
  <si>
    <t>Pre-tax cost of debt:</t>
  </si>
  <si>
    <t xml:space="preserve">  (remove the hazard rate from the ytm)</t>
  </si>
  <si>
    <t>Apple's marginal tax rate:</t>
  </si>
  <si>
    <t>After-tax cost of debt:</t>
  </si>
  <si>
    <t>Total equity:</t>
  </si>
  <si>
    <t xml:space="preserve"> billions</t>
  </si>
  <si>
    <t>Capital structure:</t>
  </si>
  <si>
    <t>Total Capital:</t>
  </si>
  <si>
    <t>% Debt:</t>
  </si>
  <si>
    <t>% Equity:</t>
  </si>
  <si>
    <t xml:space="preserve">  (YTM on 30-year US Treasury:</t>
  </si>
  <si>
    <t xml:space="preserve"> )</t>
  </si>
  <si>
    <t>(Entire public US Equity market:</t>
  </si>
  <si>
    <t xml:space="preserve"> trillion</t>
  </si>
  <si>
    <t xml:space="preserve"> AAPL is a big chunk of the total U S market -- so we should expect that its systematic risk looks a lot like the market.</t>
  </si>
  <si>
    <t>Mean rets:</t>
  </si>
  <si>
    <t>Deviations from Mean</t>
  </si>
  <si>
    <t>AAPL</t>
  </si>
  <si>
    <t>VWRETD</t>
  </si>
  <si>
    <t>Sqrd Deviations from Mns</t>
  </si>
  <si>
    <t xml:space="preserve">  Return variances:</t>
  </si>
  <si>
    <t xml:space="preserve">     Standard deviation:</t>
  </si>
  <si>
    <t xml:space="preserve">Cross deviations from </t>
  </si>
  <si>
    <t>Means</t>
  </si>
  <si>
    <t>Covariance</t>
  </si>
  <si>
    <t>Correlation:</t>
  </si>
  <si>
    <t>Equity premium (that is the risk premium required on the US Stock Market) is the expected return on the market minus the risk free rate.</t>
  </si>
  <si>
    <t xml:space="preserve">    Tricky / slippery thing to measure.</t>
  </si>
  <si>
    <t xml:space="preserve">Historically US Stocks have earned about 10% a year and the risk free rate has been about 4% a year ==&gt; </t>
  </si>
  <si>
    <t xml:space="preserve"> equity premium</t>
  </si>
  <si>
    <t>We'll use 4% as our benchmark.</t>
  </si>
  <si>
    <t>cost of a company's equity: risk-free rate + beta * Market risk premium</t>
  </si>
  <si>
    <t>Beta:</t>
  </si>
  <si>
    <t>Standardized measure of AAPL's covariation with the market -- standardized by the market's total risk.</t>
  </si>
  <si>
    <t>Market's total risk is the risk inherent in the economy.</t>
  </si>
  <si>
    <t>AAPL cost of equity:</t>
  </si>
  <si>
    <t>APPL's wacc (weighted average cost of capital):</t>
  </si>
  <si>
    <t xml:space="preserve"> (slope of the line that projects AAPL's returns on the market returns.</t>
  </si>
  <si>
    <t>Decompose AAPL's variance into its systematic and diversifiable components:</t>
  </si>
  <si>
    <t>Total variance:</t>
  </si>
  <si>
    <t>Systematic variance:</t>
  </si>
  <si>
    <t xml:space="preserve"> the portion of AAPL's mothly return variance that it inherits (or derives) form the market.</t>
  </si>
  <si>
    <t>Diversifiable portion:</t>
  </si>
  <si>
    <t>%</t>
  </si>
  <si>
    <t>Residuals from</t>
  </si>
  <si>
    <t>alpha is the intercept of the line that projects AAPL returns onto the market.</t>
  </si>
  <si>
    <t>alpha AAPL:</t>
  </si>
  <si>
    <t>market model: Ri = alpha + beta* Rm + residual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</si>
  <si>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</si>
  <si>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</si>
  <si>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</si>
  <si>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</si>
  <si>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</si>
  <si>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</si>
  <si>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</si>
  <si>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</si>
  <si>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</si>
  <si>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</si>
  <si>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</si>
  <si>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</si>
  <si>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</si>
  <si>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</si>
  <si>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</si>
  <si>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</si>
  <si>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</si>
  <si>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</si>
  <si>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</si>
  <si>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</si>
  <si>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</si>
  <si>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</si>
  <si>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</si>
  <si>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</si>
  <si>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</si>
  <si>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</si>
  <si>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</si>
  <si>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</si>
  <si>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</si>
  <si>
    <t>Squared</t>
  </si>
  <si>
    <t>residual variance: summary of the poorness of the line's fit</t>
  </si>
  <si>
    <t>variation in the market (variable on the horizontal axis) tells us how much information we have.</t>
  </si>
  <si>
    <t>variance of error in beta:</t>
  </si>
  <si>
    <t>standard error:</t>
  </si>
  <si>
    <t>95% confidence interval on beta: ~</t>
  </si>
  <si>
    <t>mean</t>
  </si>
  <si>
    <t>95%ie</t>
  </si>
  <si>
    <t xml:space="preserve">  E(Rapple) = alpha + beta * E(Rmarket)</t>
  </si>
  <si>
    <t>(Capital Asset Pricing Model)</t>
  </si>
  <si>
    <t>Matrix for sensitivity analysis of the cost of equity:</t>
  </si>
  <si>
    <t>Risk Premium / Beta:</t>
  </si>
  <si>
    <t>Riskfree rate:</t>
  </si>
  <si>
    <t>Obtain our company's wighted average cost of capital (wacc).</t>
  </si>
  <si>
    <t>Need:</t>
  </si>
  <si>
    <t>ytm on long-term US Treasury bonds</t>
  </si>
  <si>
    <t>ytm on long-term corporate debt</t>
  </si>
  <si>
    <t>our company's marginal income tax rate</t>
  </si>
  <si>
    <t>our beta</t>
  </si>
  <si>
    <t>equity market risk premium</t>
  </si>
  <si>
    <t>30-year US Treasury:</t>
  </si>
  <si>
    <t>Pre-tax cost of deby capital:</t>
  </si>
  <si>
    <t>Capital Structure:</t>
  </si>
  <si>
    <t>Market value of equity</t>
  </si>
  <si>
    <t>Book value of debt</t>
  </si>
  <si>
    <t>Cost of equity:</t>
  </si>
  <si>
    <t>Debt-to-equity ratio:</t>
  </si>
  <si>
    <t>Apple Inc's credit rating: AA+</t>
  </si>
  <si>
    <t>Apple's management is telling us that they want to increase their leverage - increase the debt to equity ratio.</t>
  </si>
  <si>
    <t>Question of optimal capital structure?</t>
  </si>
  <si>
    <t>Does not have a definitive answer:</t>
  </si>
  <si>
    <t>1) A rating of AA may be too high (you're leaving tax shields on the table)</t>
  </si>
  <si>
    <t>2) You don't want to have so much debt that it hinders your decision making.</t>
  </si>
  <si>
    <t>Case Examples: Anheuser-Busch</t>
  </si>
  <si>
    <t>In 1989 it had a AA rating and very little debt.  Consensus among ``younger'' execs that the company was not taking advantage of tax shields of debt.</t>
  </si>
  <si>
    <t>Why?  Augie Busch was a child of the Great Depression and he saw debt as inherently bad.</t>
  </si>
  <si>
    <t>Brought in McKinsey &amp; Associates</t>
  </si>
  <si>
    <t>Excess debt capacity -- this is the very rationale for the $14 billion Apple debt offering of Feb 2, 2021.</t>
  </si>
  <si>
    <t>We see this because AAPL is using the proceeds from this debt offering to buy back stock.</t>
  </si>
  <si>
    <t>For our purposes, we will consider 2 types of cases:</t>
  </si>
  <si>
    <t>1) Projects that continue the company's existing businesses: use wacc to discount the expected future cash flows.</t>
  </si>
  <si>
    <t>2) Projects whose risk profiles are different from existing business</t>
  </si>
  <si>
    <t>----- Example: real estate investment</t>
  </si>
  <si>
    <t>-----Collateral is a key feature here.</t>
  </si>
  <si>
    <t>In these cases it is inappropriate to use wacc -- instead we look at the optimal financing of the project.</t>
  </si>
  <si>
    <t>We obtain beta and alpha.  According to statistical theory there is no other line in the (R(Mkt), R(Apple) ) space that gives a better fit -- in terms of squared errors from the line than this one.</t>
  </si>
  <si>
    <t>Clarify time frames and big picture:</t>
  </si>
  <si>
    <t>In the 120 months of data that we look at (Jan 2010 - Dec 2019), the average return monthly log return on AAPL is 2% (per month)</t>
  </si>
  <si>
    <t>Annualized:</t>
  </si>
  <si>
    <t xml:space="preserve">   If we simply took that past at face value -- devoid of any theory, we would infer that AAPL's cost of equity is about 24% </t>
  </si>
  <si>
    <t>When we believe that 6.16% (or at least between 4.2 and 8.8 percent).</t>
  </si>
  <si>
    <t>I am happy to use history to measure variances and covariances, but not expected returns.</t>
  </si>
  <si>
    <r>
      <t xml:space="preserve">I have to apply a heavy </t>
    </r>
    <r>
      <rPr>
        <b/>
        <sz val="12"/>
        <color theme="1"/>
        <rFont val="Calibri"/>
        <family val="2"/>
        <scheme val="minor"/>
      </rPr>
      <t>overlay of theory</t>
    </r>
    <r>
      <rPr>
        <sz val="12"/>
        <color theme="1"/>
        <rFont val="Calibri"/>
        <family val="2"/>
        <scheme val="minor"/>
      </rPr>
      <t xml:space="preserve"> to the historical data.</t>
    </r>
  </si>
  <si>
    <r>
      <t xml:space="preserve">Finally overlay both with a </t>
    </r>
    <r>
      <rPr>
        <b/>
        <sz val="12"/>
        <color theme="1"/>
        <rFont val="Calibri"/>
        <family val="2"/>
        <scheme val="minor"/>
      </rPr>
      <t xml:space="preserve">humility </t>
    </r>
    <r>
      <rPr>
        <sz val="12"/>
        <color theme="1"/>
        <rFont val="Calibri"/>
        <family val="2"/>
        <scheme val="minor"/>
      </rPr>
      <t>of imprecision.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</si>
</sst>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3" fontId="0" fillId="0" borderId="0" xfId="0" applyNumberFormat="1"/>
    <xf numFmtId="0" fontId="16" fillId="0" borderId="0" xfId="0" applyFont="1" applyAlignment="1">
      <alignment horizontal="center"/>
    </xf>
    <xf numFmtId="9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9" fontId="0" fillId="0" borderId="0" xfId="0" applyNumberFormat="1" applyAlignment="1">
      <alignment horizontal="center"/>
    </xf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manual!$C$33:$C$152</c:f>
              <c:numCache>
                <c:formatCode>General</c:formatCode>
                <c:ptCount val="120"/>
                <c:pt idx="0">
                  <c:v>-3.780363767917122E-2</c:v>
                </c:pt>
                <c:pt idx="1">
                  <c:v>3.4194642053833303E-2</c:v>
                </c:pt>
                <c:pt idx="2">
                  <c:v>6.1683825368127186E-2</c:v>
                </c:pt>
                <c:pt idx="3">
                  <c:v>1.98643900947011E-2</c:v>
                </c:pt>
                <c:pt idx="4">
                  <c:v>-8.2472239931713723E-2</c:v>
                </c:pt>
                <c:pt idx="5">
                  <c:v>-5.2077812567795305E-2</c:v>
                </c:pt>
                <c:pt idx="6">
                  <c:v>6.7947391830168305E-2</c:v>
                </c:pt>
                <c:pt idx="7">
                  <c:v>-4.3788891409383371E-2</c:v>
                </c:pt>
                <c:pt idx="8">
                  <c:v>8.7595956089967703E-2</c:v>
                </c:pt>
                <c:pt idx="9">
                  <c:v>3.7788919394857935E-2</c:v>
                </c:pt>
                <c:pt idx="10">
                  <c:v>5.1119118861761136E-3</c:v>
                </c:pt>
                <c:pt idx="11">
                  <c:v>6.5043081325668162E-2</c:v>
                </c:pt>
                <c:pt idx="12">
                  <c:v>1.895619073843486E-2</c:v>
                </c:pt>
                <c:pt idx="13">
                  <c:v>3.7464363982358868E-2</c:v>
                </c:pt>
                <c:pt idx="14">
                  <c:v>3.347391229474726E-3</c:v>
                </c:pt>
                <c:pt idx="15">
                  <c:v>2.8263789316876894E-2</c:v>
                </c:pt>
                <c:pt idx="16">
                  <c:v>-1.5012120120503621E-2</c:v>
                </c:pt>
                <c:pt idx="17">
                  <c:v>-1.8559160721283982E-2</c:v>
                </c:pt>
                <c:pt idx="18">
                  <c:v>-2.2781539853699559E-2</c:v>
                </c:pt>
                <c:pt idx="19">
                  <c:v>-5.9217237646307631E-2</c:v>
                </c:pt>
                <c:pt idx="20">
                  <c:v>-8.8681498138594453E-2</c:v>
                </c:pt>
                <c:pt idx="21">
                  <c:v>0.10798407112453356</c:v>
                </c:pt>
                <c:pt idx="22">
                  <c:v>-6.2263435094822815E-3</c:v>
                </c:pt>
                <c:pt idx="23">
                  <c:v>3.6891865751182088E-3</c:v>
                </c:pt>
                <c:pt idx="24">
                  <c:v>5.2682578884775844E-2</c:v>
                </c:pt>
                <c:pt idx="25">
                  <c:v>4.0411350217423314E-2</c:v>
                </c:pt>
                <c:pt idx="26">
                  <c:v>2.3720432859686585E-2</c:v>
                </c:pt>
                <c:pt idx="27">
                  <c:v>-6.8292664457123885E-3</c:v>
                </c:pt>
                <c:pt idx="28">
                  <c:v>-6.7822841952826368E-2</c:v>
                </c:pt>
                <c:pt idx="29">
                  <c:v>3.7477849093832748E-2</c:v>
                </c:pt>
                <c:pt idx="30">
                  <c:v>1.0231479446010159E-2</c:v>
                </c:pt>
                <c:pt idx="31">
                  <c:v>2.5938665212548447E-2</c:v>
                </c:pt>
                <c:pt idx="32">
                  <c:v>2.6207562035730245E-2</c:v>
                </c:pt>
                <c:pt idx="33">
                  <c:v>-1.4204406615985137E-2</c:v>
                </c:pt>
                <c:pt idx="34">
                  <c:v>6.1729083378489393E-3</c:v>
                </c:pt>
                <c:pt idx="35">
                  <c:v>1.2451161563692265E-2</c:v>
                </c:pt>
                <c:pt idx="36">
                  <c:v>5.2730011814622051E-2</c:v>
                </c:pt>
                <c:pt idx="37">
                  <c:v>8.3054143630867071E-3</c:v>
                </c:pt>
                <c:pt idx="38">
                  <c:v>3.4685444351519865E-2</c:v>
                </c:pt>
                <c:pt idx="39">
                  <c:v>1.4836394381640338E-2</c:v>
                </c:pt>
                <c:pt idx="40">
                  <c:v>1.8894371819765509E-2</c:v>
                </c:pt>
                <c:pt idx="41">
                  <c:v>-1.5150186701301064E-2</c:v>
                </c:pt>
                <c:pt idx="42">
                  <c:v>5.1374441095067315E-2</c:v>
                </c:pt>
                <c:pt idx="43">
                  <c:v>-2.606372713846514E-2</c:v>
                </c:pt>
                <c:pt idx="44">
                  <c:v>3.6785057041999775E-2</c:v>
                </c:pt>
                <c:pt idx="45">
                  <c:v>3.9119746517860578E-2</c:v>
                </c:pt>
                <c:pt idx="46">
                  <c:v>2.4659441308503338E-2</c:v>
                </c:pt>
                <c:pt idx="47">
                  <c:v>2.5804189681532898E-2</c:v>
                </c:pt>
                <c:pt idx="48">
                  <c:v>-3.0445805512659688E-2</c:v>
                </c:pt>
                <c:pt idx="49">
                  <c:v>4.5151170102267817E-2</c:v>
                </c:pt>
                <c:pt idx="50">
                  <c:v>4.490900792515894E-3</c:v>
                </c:pt>
                <c:pt idx="51">
                  <c:v>1.6686071005458302E-3</c:v>
                </c:pt>
                <c:pt idx="52">
                  <c:v>2.0021230851661787E-2</c:v>
                </c:pt>
                <c:pt idx="53">
                  <c:v>2.7577228570128228E-2</c:v>
                </c:pt>
                <c:pt idx="54">
                  <c:v>-2.0750816685692255E-2</c:v>
                </c:pt>
                <c:pt idx="55">
                  <c:v>3.9419731809293271E-2</c:v>
                </c:pt>
                <c:pt idx="56">
                  <c:v>-2.5453201764998816E-2</c:v>
                </c:pt>
                <c:pt idx="57">
                  <c:v>2.0974489417081695E-2</c:v>
                </c:pt>
                <c:pt idx="58">
                  <c:v>2.0938256734708539E-2</c:v>
                </c:pt>
                <c:pt idx="59">
                  <c:v>-3.6285753240172932E-3</c:v>
                </c:pt>
                <c:pt idx="60">
                  <c:v>-2.7577795731289191E-2</c:v>
                </c:pt>
                <c:pt idx="61">
                  <c:v>5.4508071449975076E-2</c:v>
                </c:pt>
                <c:pt idx="62">
                  <c:v>-1.0508016330810232E-2</c:v>
                </c:pt>
                <c:pt idx="63">
                  <c:v>8.6782349534472274E-3</c:v>
                </c:pt>
                <c:pt idx="64">
                  <c:v>1.0291856684997247E-2</c:v>
                </c:pt>
                <c:pt idx="65">
                  <c:v>-1.9449929501359944E-2</c:v>
                </c:pt>
                <c:pt idx="66">
                  <c:v>1.2040224710802617E-2</c:v>
                </c:pt>
                <c:pt idx="67">
                  <c:v>-6.1924341085713729E-2</c:v>
                </c:pt>
                <c:pt idx="68">
                  <c:v>-3.435234292196164E-2</c:v>
                </c:pt>
                <c:pt idx="69">
                  <c:v>7.1410480048197361E-2</c:v>
                </c:pt>
                <c:pt idx="70">
                  <c:v>2.4460060865663185E-3</c:v>
                </c:pt>
                <c:pt idx="71">
                  <c:v>-2.2540130842242701E-2</c:v>
                </c:pt>
                <c:pt idx="72">
                  <c:v>-5.8788683183630848E-2</c:v>
                </c:pt>
                <c:pt idx="73">
                  <c:v>6.8676412352534704E-4</c:v>
                </c:pt>
                <c:pt idx="74">
                  <c:v>6.8141709351213442E-2</c:v>
                </c:pt>
                <c:pt idx="75">
                  <c:v>1.1747724474025195E-2</c:v>
                </c:pt>
                <c:pt idx="76">
                  <c:v>1.4214493701110312E-2</c:v>
                </c:pt>
                <c:pt idx="77">
                  <c:v>3.1051739534142708E-3</c:v>
                </c:pt>
                <c:pt idx="78">
                  <c:v>3.8042134286594274E-2</c:v>
                </c:pt>
                <c:pt idx="79">
                  <c:v>2.7851179558389446E-3</c:v>
                </c:pt>
                <c:pt idx="80">
                  <c:v>3.0124579887056361E-3</c:v>
                </c:pt>
                <c:pt idx="81">
                  <c:v>-2.1830562166816839E-2</c:v>
                </c:pt>
                <c:pt idx="82">
                  <c:v>3.9692717126493186E-2</c:v>
                </c:pt>
                <c:pt idx="83">
                  <c:v>1.8617611716991209E-2</c:v>
                </c:pt>
                <c:pt idx="84">
                  <c:v>2.1947384482824281E-2</c:v>
                </c:pt>
                <c:pt idx="85">
                  <c:v>3.2141871012064553E-2</c:v>
                </c:pt>
                <c:pt idx="86">
                  <c:v>2.0898148150738528E-3</c:v>
                </c:pt>
                <c:pt idx="87">
                  <c:v>9.5690700636971212E-3</c:v>
                </c:pt>
                <c:pt idx="88">
                  <c:v>9.2916981606831883E-3</c:v>
                </c:pt>
                <c:pt idx="89">
                  <c:v>9.4254406471553608E-3</c:v>
                </c:pt>
                <c:pt idx="90">
                  <c:v>2.0125124308035636E-2</c:v>
                </c:pt>
                <c:pt idx="91">
                  <c:v>1.5877388752747691E-3</c:v>
                </c:pt>
                <c:pt idx="92">
                  <c:v>2.3455750430661736E-2</c:v>
                </c:pt>
                <c:pt idx="93">
                  <c:v>1.9098457858437789E-2</c:v>
                </c:pt>
                <c:pt idx="94">
                  <c:v>2.694276203106364E-2</c:v>
                </c:pt>
                <c:pt idx="95">
                  <c:v>1.2099504871824844E-2</c:v>
                </c:pt>
                <c:pt idx="96">
                  <c:v>4.9415682777583812E-2</c:v>
                </c:pt>
                <c:pt idx="97">
                  <c:v>-4.0263816996984024E-2</c:v>
                </c:pt>
                <c:pt idx="98">
                  <c:v>-1.8606023512134744E-2</c:v>
                </c:pt>
                <c:pt idx="99">
                  <c:v>4.7576643450391856E-3</c:v>
                </c:pt>
                <c:pt idx="100">
                  <c:v>2.5832450533092764E-2</c:v>
                </c:pt>
                <c:pt idx="101">
                  <c:v>5.320819301159534E-3</c:v>
                </c:pt>
                <c:pt idx="102">
                  <c:v>3.1113903124740428E-2</c:v>
                </c:pt>
                <c:pt idx="103">
                  <c:v>2.9773342332969278E-2</c:v>
                </c:pt>
                <c:pt idx="104">
                  <c:v>4.4590057156223677E-4</c:v>
                </c:pt>
                <c:pt idx="105">
                  <c:v>-7.6915602168493843E-2</c:v>
                </c:pt>
                <c:pt idx="106">
                  <c:v>1.8365320355454115E-2</c:v>
                </c:pt>
                <c:pt idx="107">
                  <c:v>-9.4098614046615126E-2</c:v>
                </c:pt>
                <c:pt idx="108">
                  <c:v>8.4594792733903745E-2</c:v>
                </c:pt>
                <c:pt idx="109">
                  <c:v>3.219222494210254E-2</c:v>
                </c:pt>
                <c:pt idx="110">
                  <c:v>1.289450736042797E-2</c:v>
                </c:pt>
                <c:pt idx="111">
                  <c:v>3.7182098127475818E-2</c:v>
                </c:pt>
                <c:pt idx="112">
                  <c:v>-6.3635462351260969E-2</c:v>
                </c:pt>
                <c:pt idx="113">
                  <c:v>6.5104923201633177E-2</c:v>
                </c:pt>
                <c:pt idx="114">
                  <c:v>1.1811963276359271E-2</c:v>
                </c:pt>
                <c:pt idx="115">
                  <c:v>-2.0479276171404291E-2</c:v>
                </c:pt>
                <c:pt idx="116">
                  <c:v>1.5896970924538116E-2</c:v>
                </c:pt>
                <c:pt idx="117">
                  <c:v>1.9081779312394624E-2</c:v>
                </c:pt>
                <c:pt idx="118">
                  <c:v>3.4373407001112397E-2</c:v>
                </c:pt>
                <c:pt idx="119">
                  <c:v>2.8050869766120298E-2</c:v>
                </c:pt>
              </c:numCache>
            </c:numRef>
          </c:xVal>
          <c:yVal>
            <c:numRef>
              <c:f>manual!$B$33:$B$152</c:f>
              <c:numCache>
                <c:formatCode>General</c:formatCode>
                <c:ptCount val="120"/>
                <c:pt idx="0">
                  <c:v>-9.2763525283402509E-2</c:v>
                </c:pt>
                <c:pt idx="1">
                  <c:v>6.3331543032463161E-2</c:v>
                </c:pt>
                <c:pt idx="2">
                  <c:v>0.13843062177842891</c:v>
                </c:pt>
                <c:pt idx="3">
                  <c:v>0.10527941236904352</c:v>
                </c:pt>
                <c:pt idx="4">
                  <c:v>-1.6256422519522772E-2</c:v>
                </c:pt>
                <c:pt idx="5">
                  <c:v>-2.1046941133643974E-2</c:v>
                </c:pt>
                <c:pt idx="6">
                  <c:v>2.2486277984203499E-2</c:v>
                </c:pt>
                <c:pt idx="7">
                  <c:v>-5.657564250768269E-2</c:v>
                </c:pt>
                <c:pt idx="8">
                  <c:v>0.15462056941185387</c:v>
                </c:pt>
                <c:pt idx="9">
                  <c:v>5.895075108791864E-2</c:v>
                </c:pt>
                <c:pt idx="10">
                  <c:v>3.3231660682137371E-2</c:v>
                </c:pt>
                <c:pt idx="11">
                  <c:v>3.601365295194716E-2</c:v>
                </c:pt>
                <c:pt idx="12">
                  <c:v>5.0654140172005722E-2</c:v>
                </c:pt>
                <c:pt idx="13">
                  <c:v>4.011934772180082E-2</c:v>
                </c:pt>
                <c:pt idx="14">
                  <c:v>-1.3403425929517702E-2</c:v>
                </c:pt>
                <c:pt idx="15">
                  <c:v>4.645194359725829E-3</c:v>
                </c:pt>
                <c:pt idx="16">
                  <c:v>-6.5906708364511972E-3</c:v>
                </c:pt>
                <c:pt idx="17">
                  <c:v>-3.5585727725008773E-2</c:v>
                </c:pt>
                <c:pt idx="18">
                  <c:v>0.15124789940517719</c:v>
                </c:pt>
                <c:pt idx="19">
                  <c:v>-1.4574696770447385E-2</c:v>
                </c:pt>
                <c:pt idx="20">
                  <c:v>-9.1628509968354806E-3</c:v>
                </c:pt>
                <c:pt idx="21">
                  <c:v>5.9704669378157153E-2</c:v>
                </c:pt>
                <c:pt idx="22">
                  <c:v>-5.7399266372003002E-2</c:v>
                </c:pt>
                <c:pt idx="23">
                  <c:v>5.7943383448454032E-2</c:v>
                </c:pt>
                <c:pt idx="24">
                  <c:v>0.1196577217782042</c:v>
                </c:pt>
                <c:pt idx="25">
                  <c:v>0.17253297119265146</c:v>
                </c:pt>
                <c:pt idx="26">
                  <c:v>0.10010231552204593</c:v>
                </c:pt>
                <c:pt idx="27">
                  <c:v>-2.6312148330686184E-2</c:v>
                </c:pt>
                <c:pt idx="28">
                  <c:v>-1.0759678286460237E-2</c:v>
                </c:pt>
                <c:pt idx="29">
                  <c:v>1.0794528873171498E-2</c:v>
                </c:pt>
                <c:pt idx="30">
                  <c:v>4.4803179077689201E-2</c:v>
                </c:pt>
                <c:pt idx="31">
                  <c:v>8.9419225793618565E-2</c:v>
                </c:pt>
                <c:pt idx="32">
                  <c:v>2.7990789209808159E-3</c:v>
                </c:pt>
                <c:pt idx="33">
                  <c:v>-0.11384866047066033</c:v>
                </c:pt>
                <c:pt idx="34">
                  <c:v>-1.2490684821725934E-2</c:v>
                </c:pt>
                <c:pt idx="35">
                  <c:v>-9.5121997511723191E-2</c:v>
                </c:pt>
                <c:pt idx="36">
                  <c:v>-0.15559472195440521</c:v>
                </c:pt>
                <c:pt idx="37">
                  <c:v>-2.5436789421274714E-2</c:v>
                </c:pt>
                <c:pt idx="38">
                  <c:v>2.8509322279868881E-3</c:v>
                </c:pt>
                <c:pt idx="39">
                  <c:v>2.7096328613273246E-4</c:v>
                </c:pt>
                <c:pt idx="40">
                  <c:v>2.2344492058223819E-2</c:v>
                </c:pt>
                <c:pt idx="41">
                  <c:v>-0.12590681941280754</c:v>
                </c:pt>
                <c:pt idx="42">
                  <c:v>0.13210224688206712</c:v>
                </c:pt>
                <c:pt idx="43">
                  <c:v>8.0094090968776857E-2</c:v>
                </c:pt>
                <c:pt idx="44">
                  <c:v>-2.1715074858794689E-2</c:v>
                </c:pt>
                <c:pt idx="45">
                  <c:v>9.2019316302582588E-2</c:v>
                </c:pt>
                <c:pt idx="46">
                  <c:v>6.7352994289698154E-2</c:v>
                </c:pt>
                <c:pt idx="47">
                  <c:v>8.8626107872541559E-3</c:v>
                </c:pt>
                <c:pt idx="48">
                  <c:v>-0.11394951798373407</c:v>
                </c:pt>
                <c:pt idx="49">
                  <c:v>5.5728892561109758E-2</c:v>
                </c:pt>
                <c:pt idx="50">
                  <c:v>1.975654780316374E-2</c:v>
                </c:pt>
                <c:pt idx="51">
                  <c:v>9.4760938089614236E-2</c:v>
                </c:pt>
                <c:pt idx="52">
                  <c:v>7.5379235184920401E-2</c:v>
                </c:pt>
                <c:pt idx="53">
                  <c:v>2.7286319194130312E-2</c:v>
                </c:pt>
                <c:pt idx="54">
                  <c:v>2.8326003822792337E-2</c:v>
                </c:pt>
                <c:pt idx="55">
                  <c:v>7.426481699578362E-2</c:v>
                </c:pt>
                <c:pt idx="56">
                  <c:v>-1.7220424054415123E-2</c:v>
                </c:pt>
                <c:pt idx="57">
                  <c:v>6.9488748519610996E-2</c:v>
                </c:pt>
                <c:pt idx="58">
                  <c:v>0.10034837584425145</c:v>
                </c:pt>
                <c:pt idx="59">
                  <c:v>-7.4606096196905961E-2</c:v>
                </c:pt>
                <c:pt idx="60">
                  <c:v>5.9611402801015248E-2</c:v>
                </c:pt>
                <c:pt idx="61">
                  <c:v>9.5729182919348926E-2</c:v>
                </c:pt>
                <c:pt idx="62">
                  <c:v>-3.18746417289901E-2</c:v>
                </c:pt>
                <c:pt idx="63">
                  <c:v>5.7693253906093049E-3</c:v>
                </c:pt>
                <c:pt idx="64">
                  <c:v>4.4156588576493662E-2</c:v>
                </c:pt>
                <c:pt idx="65">
                  <c:v>-3.7978125485201332E-2</c:v>
                </c:pt>
                <c:pt idx="66">
                  <c:v>-3.3440968105407927E-2</c:v>
                </c:pt>
                <c:pt idx="67">
                  <c:v>-6.8404116265896667E-2</c:v>
                </c:pt>
                <c:pt idx="68">
                  <c:v>-2.2057487583948283E-2</c:v>
                </c:pt>
                <c:pt idx="69">
                  <c:v>8.0112551388253614E-2</c:v>
                </c:pt>
                <c:pt idx="70">
                  <c:v>-5.7062497199211514E-3</c:v>
                </c:pt>
                <c:pt idx="71">
                  <c:v>-0.11679002885087632</c:v>
                </c:pt>
                <c:pt idx="72">
                  <c:v>-7.8223197320240107E-2</c:v>
                </c:pt>
                <c:pt idx="73">
                  <c:v>-1.3358919063850305E-3</c:v>
                </c:pt>
                <c:pt idx="74">
                  <c:v>0.11974644024882693</c:v>
                </c:pt>
                <c:pt idx="75">
                  <c:v>-0.15073103348838146</c:v>
                </c:pt>
                <c:pt idx="76">
                  <c:v>6.8936336555549094E-2</c:v>
                </c:pt>
                <c:pt idx="77">
                  <c:v>-4.3596673718078204E-2</c:v>
                </c:pt>
                <c:pt idx="78">
                  <c:v>8.6235492735940361E-2</c:v>
                </c:pt>
                <c:pt idx="79">
                  <c:v>2.3331686951029995E-2</c:v>
                </c:pt>
                <c:pt idx="80">
                  <c:v>6.3447926655541637E-2</c:v>
                </c:pt>
                <c:pt idx="81">
                  <c:v>4.3246352700765257E-3</c:v>
                </c:pt>
                <c:pt idx="82">
                  <c:v>-2.1814209171049839E-2</c:v>
                </c:pt>
                <c:pt idx="83">
                  <c:v>4.6840646045650379E-2</c:v>
                </c:pt>
                <c:pt idx="84">
                  <c:v>4.6641190111151344E-2</c:v>
                </c:pt>
                <c:pt idx="85">
                  <c:v>0.12538164849169683</c:v>
                </c:pt>
                <c:pt idx="86">
                  <c:v>4.7541766197234041E-2</c:v>
                </c:pt>
                <c:pt idx="87">
                  <c:v>-7.0002450114353828E-5</c:v>
                </c:pt>
                <c:pt idx="88">
                  <c:v>6.560420309678637E-2</c:v>
                </c:pt>
                <c:pt idx="89">
                  <c:v>-5.8915957415225394E-2</c:v>
                </c:pt>
                <c:pt idx="90">
                  <c:v>3.2180605029445516E-2</c:v>
                </c:pt>
                <c:pt idx="91">
                  <c:v>0.10156783251912346</c:v>
                </c:pt>
                <c:pt idx="92">
                  <c:v>-6.2135011881455864E-2</c:v>
                </c:pt>
                <c:pt idx="93">
                  <c:v>9.2404143185391696E-2</c:v>
                </c:pt>
                <c:pt idx="94">
                  <c:v>2.0145705692957802E-2</c:v>
                </c:pt>
                <c:pt idx="95">
                  <c:v>-1.5363415194715445E-2</c:v>
                </c:pt>
                <c:pt idx="96">
                  <c:v>-1.0692966538799963E-2</c:v>
                </c:pt>
                <c:pt idx="97">
                  <c:v>6.5422505308410192E-2</c:v>
                </c:pt>
                <c:pt idx="98">
                  <c:v>-5.9804145998792087E-2</c:v>
                </c:pt>
                <c:pt idx="99">
                  <c:v>-1.5133942584716665E-2</c:v>
                </c:pt>
                <c:pt idx="100">
                  <c:v>0.12679210958479822</c:v>
                </c:pt>
                <c:pt idx="101">
                  <c:v>-9.4626297986632312E-3</c:v>
                </c:pt>
                <c:pt idx="102">
                  <c:v>2.7598629931255798E-2</c:v>
                </c:pt>
                <c:pt idx="103">
                  <c:v>0.18237405541587795</c:v>
                </c:pt>
                <c:pt idx="104">
                  <c:v>-8.3376619030329693E-3</c:v>
                </c:pt>
                <c:pt idx="105">
                  <c:v>-3.095211244755787E-2</c:v>
                </c:pt>
                <c:pt idx="106">
                  <c:v>-0.19931594688188764</c:v>
                </c:pt>
                <c:pt idx="107">
                  <c:v>-0.12408812099722759</c:v>
                </c:pt>
                <c:pt idx="108">
                  <c:v>5.3686727839198707E-2</c:v>
                </c:pt>
                <c:pt idx="109">
                  <c:v>4.3730720073464124E-2</c:v>
                </c:pt>
                <c:pt idx="110">
                  <c:v>9.2602882014963653E-2</c:v>
                </c:pt>
                <c:pt idx="111">
                  <c:v>5.4900978860955449E-2</c:v>
                </c:pt>
                <c:pt idx="112">
                  <c:v>-0.13208672237757296</c:v>
                </c:pt>
                <c:pt idx="113">
                  <c:v>0.12267681931734523</c:v>
                </c:pt>
                <c:pt idx="114">
                  <c:v>7.3616565719069285E-2</c:v>
                </c:pt>
                <c:pt idx="115">
                  <c:v>-1.6708818063263641E-2</c:v>
                </c:pt>
                <c:pt idx="116">
                  <c:v>7.0423048296375315E-2</c:v>
                </c:pt>
                <c:pt idx="117">
                  <c:v>0.10497604175720743</c:v>
                </c:pt>
                <c:pt idx="118">
                  <c:v>7.4573006865459979E-2</c:v>
                </c:pt>
                <c:pt idx="119">
                  <c:v>9.4204113793321151E-2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3C-E648-80B4-70C9DE19D2EF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manual!$C$33:$C$152</c:f>
              <c:numCache>
                <c:formatCode>General</c:formatCode>
                <c:ptCount val="120"/>
                <c:pt idx="0">
                  <c:v>-3.780363767917122E-2</c:v>
                </c:pt>
                <c:pt idx="1">
                  <c:v>3.4194642053833303E-2</c:v>
                </c:pt>
                <c:pt idx="2">
                  <c:v>6.1683825368127186E-2</c:v>
                </c:pt>
                <c:pt idx="3">
                  <c:v>1.98643900947011E-2</c:v>
                </c:pt>
                <c:pt idx="4">
                  <c:v>-8.2472239931713723E-2</c:v>
                </c:pt>
                <c:pt idx="5">
                  <c:v>-5.2077812567795305E-2</c:v>
                </c:pt>
                <c:pt idx="6">
                  <c:v>6.7947391830168305E-2</c:v>
                </c:pt>
                <c:pt idx="7">
                  <c:v>-4.3788891409383371E-2</c:v>
                </c:pt>
                <c:pt idx="8">
                  <c:v>8.7595956089967703E-2</c:v>
                </c:pt>
                <c:pt idx="9">
                  <c:v>3.7788919394857935E-2</c:v>
                </c:pt>
                <c:pt idx="10">
                  <c:v>5.1119118861761136E-3</c:v>
                </c:pt>
                <c:pt idx="11">
                  <c:v>6.5043081325668162E-2</c:v>
                </c:pt>
                <c:pt idx="12">
                  <c:v>1.895619073843486E-2</c:v>
                </c:pt>
                <c:pt idx="13">
                  <c:v>3.7464363982358868E-2</c:v>
                </c:pt>
                <c:pt idx="14">
                  <c:v>3.347391229474726E-3</c:v>
                </c:pt>
                <c:pt idx="15">
                  <c:v>2.8263789316876894E-2</c:v>
                </c:pt>
                <c:pt idx="16">
                  <c:v>-1.5012120120503621E-2</c:v>
                </c:pt>
                <c:pt idx="17">
                  <c:v>-1.8559160721283982E-2</c:v>
                </c:pt>
                <c:pt idx="18">
                  <c:v>-2.2781539853699559E-2</c:v>
                </c:pt>
                <c:pt idx="19">
                  <c:v>-5.9217237646307631E-2</c:v>
                </c:pt>
                <c:pt idx="20">
                  <c:v>-8.8681498138594453E-2</c:v>
                </c:pt>
                <c:pt idx="21">
                  <c:v>0.10798407112453356</c:v>
                </c:pt>
                <c:pt idx="22">
                  <c:v>-6.2263435094822815E-3</c:v>
                </c:pt>
                <c:pt idx="23">
                  <c:v>3.6891865751182088E-3</c:v>
                </c:pt>
                <c:pt idx="24">
                  <c:v>5.2682578884775844E-2</c:v>
                </c:pt>
                <c:pt idx="25">
                  <c:v>4.0411350217423314E-2</c:v>
                </c:pt>
                <c:pt idx="26">
                  <c:v>2.3720432859686585E-2</c:v>
                </c:pt>
                <c:pt idx="27">
                  <c:v>-6.8292664457123885E-3</c:v>
                </c:pt>
                <c:pt idx="28">
                  <c:v>-6.7822841952826368E-2</c:v>
                </c:pt>
                <c:pt idx="29">
                  <c:v>3.7477849093832748E-2</c:v>
                </c:pt>
                <c:pt idx="30">
                  <c:v>1.0231479446010159E-2</c:v>
                </c:pt>
                <c:pt idx="31">
                  <c:v>2.5938665212548447E-2</c:v>
                </c:pt>
                <c:pt idx="32">
                  <c:v>2.6207562035730245E-2</c:v>
                </c:pt>
                <c:pt idx="33">
                  <c:v>-1.4204406615985137E-2</c:v>
                </c:pt>
                <c:pt idx="34">
                  <c:v>6.1729083378489393E-3</c:v>
                </c:pt>
                <c:pt idx="35">
                  <c:v>1.2451161563692265E-2</c:v>
                </c:pt>
                <c:pt idx="36">
                  <c:v>5.2730011814622051E-2</c:v>
                </c:pt>
                <c:pt idx="37">
                  <c:v>8.3054143630867071E-3</c:v>
                </c:pt>
                <c:pt idx="38">
                  <c:v>3.4685444351519865E-2</c:v>
                </c:pt>
                <c:pt idx="39">
                  <c:v>1.4836394381640338E-2</c:v>
                </c:pt>
                <c:pt idx="40">
                  <c:v>1.8894371819765509E-2</c:v>
                </c:pt>
                <c:pt idx="41">
                  <c:v>-1.5150186701301064E-2</c:v>
                </c:pt>
                <c:pt idx="42">
                  <c:v>5.1374441095067315E-2</c:v>
                </c:pt>
                <c:pt idx="43">
                  <c:v>-2.606372713846514E-2</c:v>
                </c:pt>
                <c:pt idx="44">
                  <c:v>3.6785057041999775E-2</c:v>
                </c:pt>
                <c:pt idx="45">
                  <c:v>3.9119746517860578E-2</c:v>
                </c:pt>
                <c:pt idx="46">
                  <c:v>2.4659441308503338E-2</c:v>
                </c:pt>
                <c:pt idx="47">
                  <c:v>2.5804189681532898E-2</c:v>
                </c:pt>
                <c:pt idx="48">
                  <c:v>-3.0445805512659688E-2</c:v>
                </c:pt>
                <c:pt idx="49">
                  <c:v>4.5151170102267817E-2</c:v>
                </c:pt>
                <c:pt idx="50">
                  <c:v>4.490900792515894E-3</c:v>
                </c:pt>
                <c:pt idx="51">
                  <c:v>1.6686071005458302E-3</c:v>
                </c:pt>
                <c:pt idx="52">
                  <c:v>2.0021230851661787E-2</c:v>
                </c:pt>
                <c:pt idx="53">
                  <c:v>2.7577228570128228E-2</c:v>
                </c:pt>
                <c:pt idx="54">
                  <c:v>-2.0750816685692255E-2</c:v>
                </c:pt>
                <c:pt idx="55">
                  <c:v>3.9419731809293271E-2</c:v>
                </c:pt>
                <c:pt idx="56">
                  <c:v>-2.5453201764998816E-2</c:v>
                </c:pt>
                <c:pt idx="57">
                  <c:v>2.0974489417081695E-2</c:v>
                </c:pt>
                <c:pt idx="58">
                  <c:v>2.0938256734708539E-2</c:v>
                </c:pt>
                <c:pt idx="59">
                  <c:v>-3.6285753240172932E-3</c:v>
                </c:pt>
                <c:pt idx="60">
                  <c:v>-2.7577795731289191E-2</c:v>
                </c:pt>
                <c:pt idx="61">
                  <c:v>5.4508071449975076E-2</c:v>
                </c:pt>
                <c:pt idx="62">
                  <c:v>-1.0508016330810232E-2</c:v>
                </c:pt>
                <c:pt idx="63">
                  <c:v>8.6782349534472274E-3</c:v>
                </c:pt>
                <c:pt idx="64">
                  <c:v>1.0291856684997247E-2</c:v>
                </c:pt>
                <c:pt idx="65">
                  <c:v>-1.9449929501359944E-2</c:v>
                </c:pt>
                <c:pt idx="66">
                  <c:v>1.2040224710802617E-2</c:v>
                </c:pt>
                <c:pt idx="67">
                  <c:v>-6.1924341085713729E-2</c:v>
                </c:pt>
                <c:pt idx="68">
                  <c:v>-3.435234292196164E-2</c:v>
                </c:pt>
                <c:pt idx="69">
                  <c:v>7.1410480048197361E-2</c:v>
                </c:pt>
                <c:pt idx="70">
                  <c:v>2.4460060865663185E-3</c:v>
                </c:pt>
                <c:pt idx="71">
                  <c:v>-2.2540130842242701E-2</c:v>
                </c:pt>
                <c:pt idx="72">
                  <c:v>-5.8788683183630848E-2</c:v>
                </c:pt>
                <c:pt idx="73">
                  <c:v>6.8676412352534704E-4</c:v>
                </c:pt>
                <c:pt idx="74">
                  <c:v>6.8141709351213442E-2</c:v>
                </c:pt>
                <c:pt idx="75">
                  <c:v>1.1747724474025195E-2</c:v>
                </c:pt>
                <c:pt idx="76">
                  <c:v>1.4214493701110312E-2</c:v>
                </c:pt>
                <c:pt idx="77">
                  <c:v>3.1051739534142708E-3</c:v>
                </c:pt>
                <c:pt idx="78">
                  <c:v>3.8042134286594274E-2</c:v>
                </c:pt>
                <c:pt idx="79">
                  <c:v>2.7851179558389446E-3</c:v>
                </c:pt>
                <c:pt idx="80">
                  <c:v>3.0124579887056361E-3</c:v>
                </c:pt>
                <c:pt idx="81">
                  <c:v>-2.1830562166816839E-2</c:v>
                </c:pt>
                <c:pt idx="82">
                  <c:v>3.9692717126493186E-2</c:v>
                </c:pt>
                <c:pt idx="83">
                  <c:v>1.8617611716991209E-2</c:v>
                </c:pt>
                <c:pt idx="84">
                  <c:v>2.1947384482824281E-2</c:v>
                </c:pt>
                <c:pt idx="85">
                  <c:v>3.2141871012064553E-2</c:v>
                </c:pt>
                <c:pt idx="86">
                  <c:v>2.0898148150738528E-3</c:v>
                </c:pt>
                <c:pt idx="87">
                  <c:v>9.5690700636971212E-3</c:v>
                </c:pt>
                <c:pt idx="88">
                  <c:v>9.2916981606831883E-3</c:v>
                </c:pt>
                <c:pt idx="89">
                  <c:v>9.4254406471553608E-3</c:v>
                </c:pt>
                <c:pt idx="90">
                  <c:v>2.0125124308035636E-2</c:v>
                </c:pt>
                <c:pt idx="91">
                  <c:v>1.5877388752747691E-3</c:v>
                </c:pt>
                <c:pt idx="92">
                  <c:v>2.3455750430661736E-2</c:v>
                </c:pt>
                <c:pt idx="93">
                  <c:v>1.9098457858437789E-2</c:v>
                </c:pt>
                <c:pt idx="94">
                  <c:v>2.694276203106364E-2</c:v>
                </c:pt>
                <c:pt idx="95">
                  <c:v>1.2099504871824844E-2</c:v>
                </c:pt>
                <c:pt idx="96">
                  <c:v>4.9415682777583812E-2</c:v>
                </c:pt>
                <c:pt idx="97">
                  <c:v>-4.0263816996984024E-2</c:v>
                </c:pt>
                <c:pt idx="98">
                  <c:v>-1.8606023512134744E-2</c:v>
                </c:pt>
                <c:pt idx="99">
                  <c:v>4.7576643450391856E-3</c:v>
                </c:pt>
                <c:pt idx="100">
                  <c:v>2.5832450533092764E-2</c:v>
                </c:pt>
                <c:pt idx="101">
                  <c:v>5.320819301159534E-3</c:v>
                </c:pt>
                <c:pt idx="102">
                  <c:v>3.1113903124740428E-2</c:v>
                </c:pt>
                <c:pt idx="103">
                  <c:v>2.9773342332969278E-2</c:v>
                </c:pt>
                <c:pt idx="104">
                  <c:v>4.4590057156223677E-4</c:v>
                </c:pt>
                <c:pt idx="105">
                  <c:v>-7.6915602168493843E-2</c:v>
                </c:pt>
                <c:pt idx="106">
                  <c:v>1.8365320355454115E-2</c:v>
                </c:pt>
                <c:pt idx="107">
                  <c:v>-9.4098614046615126E-2</c:v>
                </c:pt>
                <c:pt idx="108">
                  <c:v>8.4594792733903745E-2</c:v>
                </c:pt>
                <c:pt idx="109">
                  <c:v>3.219222494210254E-2</c:v>
                </c:pt>
                <c:pt idx="110">
                  <c:v>1.289450736042797E-2</c:v>
                </c:pt>
                <c:pt idx="111">
                  <c:v>3.7182098127475818E-2</c:v>
                </c:pt>
                <c:pt idx="112">
                  <c:v>-6.3635462351260969E-2</c:v>
                </c:pt>
                <c:pt idx="113">
                  <c:v>6.5104923201633177E-2</c:v>
                </c:pt>
                <c:pt idx="114">
                  <c:v>1.1811963276359271E-2</c:v>
                </c:pt>
                <c:pt idx="115">
                  <c:v>-2.0479276171404291E-2</c:v>
                </c:pt>
                <c:pt idx="116">
                  <c:v>1.5896970924538116E-2</c:v>
                </c:pt>
                <c:pt idx="117">
                  <c:v>1.9081779312394624E-2</c:v>
                </c:pt>
                <c:pt idx="118">
                  <c:v>3.4373407001112397E-2</c:v>
                </c:pt>
                <c:pt idx="119">
                  <c:v>2.8050869766120298E-2</c:v>
                </c:pt>
              </c:numCache>
            </c:numRef>
          </c:xVal>
          <c:yVal>
            <c:numRef>
              <c:f>'Excel regression'!$B$25:$B$144</c:f>
              <c:numCache>
                <c:formatCode>General</c:formatCode>
                <c:ptCount val="120"/>
                <c:pt idx="0">
                  <c:v>-2.6809926010562143E-2</c:v>
                </c:pt>
                <c:pt idx="1">
                  <c:v>4.4524264373698899E-2</c:v>
                </c:pt>
                <c:pt idx="2">
                  <c:v>7.1759896159923273E-2</c:v>
                </c:pt>
                <c:pt idx="3">
                  <c:v>3.0326190123897548E-2</c:v>
                </c:pt>
                <c:pt idx="4">
                  <c:v>-7.1066519211094276E-2</c:v>
                </c:pt>
                <c:pt idx="5">
                  <c:v>-4.0952440427008421E-2</c:v>
                </c:pt>
                <c:pt idx="6">
                  <c:v>7.7965689466994392E-2</c:v>
                </c:pt>
                <c:pt idx="7">
                  <c:v>-3.2739973654371937E-2</c:v>
                </c:pt>
                <c:pt idx="8">
                  <c:v>9.7433021587756269E-2</c:v>
                </c:pt>
                <c:pt idx="9">
                  <c:v>4.8085389237921924E-2</c:v>
                </c:pt>
                <c:pt idx="10">
                  <c:v>1.5709784106016315E-2</c:v>
                </c:pt>
                <c:pt idx="11">
                  <c:v>7.5088167403532483E-2</c:v>
                </c:pt>
                <c:pt idx="12">
                  <c:v>2.9426367711098134E-2</c:v>
                </c:pt>
                <c:pt idx="13">
                  <c:v>4.7763827421843735E-2</c:v>
                </c:pt>
                <c:pt idx="14">
                  <c:v>1.3961538829478159E-2</c:v>
                </c:pt>
                <c:pt idx="15">
                  <c:v>3.8648115945597993E-2</c:v>
                </c:pt>
                <c:pt idx="16">
                  <c:v>-4.2286301975881808E-3</c:v>
                </c:pt>
                <c:pt idx="17">
                  <c:v>-7.742954018311099E-3</c:v>
                </c:pt>
                <c:pt idx="18">
                  <c:v>-1.1926387261761102E-2</c:v>
                </c:pt>
                <c:pt idx="19">
                  <c:v>-4.8026013707833715E-2</c:v>
                </c:pt>
                <c:pt idx="20">
                  <c:v>-7.7218505185165015E-2</c:v>
                </c:pt>
                <c:pt idx="21">
                  <c:v>0.11763308310096549</c:v>
                </c:pt>
                <c:pt idx="22">
                  <c:v>4.4761091901903902E-3</c:v>
                </c:pt>
                <c:pt idx="23">
                  <c:v>1.430018156301294E-2</c:v>
                </c:pt>
                <c:pt idx="24">
                  <c:v>6.2841674325732663E-2</c:v>
                </c:pt>
                <c:pt idx="25">
                  <c:v>5.0683631588435737E-2</c:v>
                </c:pt>
                <c:pt idx="26">
                  <c:v>3.4146665970645231E-2</c:v>
                </c:pt>
                <c:pt idx="27">
                  <c:v>3.878747424331969E-3</c:v>
                </c:pt>
                <c:pt idx="28">
                  <c:v>-5.6552242643431755E-2</c:v>
                </c:pt>
                <c:pt idx="29">
                  <c:v>4.7777188150916666E-2</c:v>
                </c:pt>
                <c:pt idx="30">
                  <c:v>2.0782130394741298E-2</c:v>
                </c:pt>
                <c:pt idx="31">
                  <c:v>3.6344438050233394E-2</c:v>
                </c:pt>
                <c:pt idx="32">
                  <c:v>3.6610854654209282E-2</c:v>
                </c:pt>
                <c:pt idx="33">
                  <c:v>-3.428366786838272E-3</c:v>
                </c:pt>
                <c:pt idx="34">
                  <c:v>1.67609942621662E-2</c:v>
                </c:pt>
                <c:pt idx="35">
                  <c:v>2.2981338866977771E-2</c:v>
                </c:pt>
                <c:pt idx="36">
                  <c:v>6.2888669749243883E-2</c:v>
                </c:pt>
                <c:pt idx="37">
                  <c:v>1.8873830726648583E-2</c:v>
                </c:pt>
                <c:pt idx="38">
                  <c:v>4.5010539666303667E-2</c:v>
                </c:pt>
                <c:pt idx="39">
                  <c:v>2.5344571052208692E-2</c:v>
                </c:pt>
                <c:pt idx="40">
                  <c:v>2.9365118990572286E-2</c:v>
                </c:pt>
                <c:pt idx="41">
                  <c:v>-4.3654232959348619E-3</c:v>
                </c:pt>
                <c:pt idx="42">
                  <c:v>6.1545602385042406E-2</c:v>
                </c:pt>
                <c:pt idx="43">
                  <c:v>-1.5178300689644587E-2</c:v>
                </c:pt>
                <c:pt idx="44">
                  <c:v>4.7090786193739048E-2</c:v>
                </c:pt>
                <c:pt idx="45">
                  <c:v>4.9403941232675913E-2</c:v>
                </c:pt>
                <c:pt idx="46">
                  <c:v>3.5077013302674862E-2</c:v>
                </c:pt>
                <c:pt idx="47">
                  <c:v>3.621120287896179E-2</c:v>
                </c:pt>
                <c:pt idx="48">
                  <c:v>-1.9519960159603458E-2</c:v>
                </c:pt>
                <c:pt idx="49">
                  <c:v>5.5379732874555929E-2</c:v>
                </c:pt>
                <c:pt idx="50">
                  <c:v>1.5094501022168007E-2</c:v>
                </c:pt>
                <c:pt idx="51">
                  <c:v>1.2298239274111236E-2</c:v>
                </c:pt>
                <c:pt idx="52">
                  <c:v>3.0481584231347544E-2</c:v>
                </c:pt>
                <c:pt idx="53">
                  <c:v>3.7967887817918447E-2</c:v>
                </c:pt>
                <c:pt idx="54">
                  <c:v>-9.9143948416427936E-3</c:v>
                </c:pt>
                <c:pt idx="55">
                  <c:v>4.9701159554709357E-2</c:v>
                </c:pt>
                <c:pt idx="56">
                  <c:v>-1.4573406609025261E-2</c:v>
                </c:pt>
                <c:pt idx="57">
                  <c:v>3.1426050241414163E-2</c:v>
                </c:pt>
                <c:pt idx="58">
                  <c:v>3.1390151757837562E-2</c:v>
                </c:pt>
                <c:pt idx="59">
                  <c:v>7.0499163839640566E-3</c:v>
                </c:pt>
                <c:pt idx="60">
                  <c:v>-1.6678403992888245E-2</c:v>
                </c:pt>
                <c:pt idx="61">
                  <c:v>6.4650329125178943E-2</c:v>
                </c:pt>
                <c:pt idx="62">
                  <c:v>2.3392916405133406E-4</c:v>
                </c:pt>
                <c:pt idx="63">
                  <c:v>1.9243212537860922E-2</c:v>
                </c:pt>
                <c:pt idx="64">
                  <c:v>2.0841950733182058E-2</c:v>
                </c:pt>
                <c:pt idx="65">
                  <c:v>-8.6255066290391903E-3</c:v>
                </c:pt>
                <c:pt idx="66">
                  <c:v>2.257419236558016E-2</c:v>
                </c:pt>
                <c:pt idx="67">
                  <c:v>-5.0708147681764765E-2</c:v>
                </c:pt>
                <c:pt idx="68">
                  <c:v>-2.3390464904047222E-2</c:v>
                </c:pt>
                <c:pt idx="69">
                  <c:v>8.1396835255178171E-2</c:v>
                </c:pt>
                <c:pt idx="70">
                  <c:v>1.3068467777888889E-2</c:v>
                </c:pt>
                <c:pt idx="71">
                  <c:v>-1.1687204930633188E-2</c:v>
                </c:pt>
                <c:pt idx="72">
                  <c:v>-4.7601412095906639E-2</c:v>
                </c:pt>
                <c:pt idx="73">
                  <c:v>1.1325452506011241E-2</c:v>
                </c:pt>
                <c:pt idx="74">
                  <c:v>7.8158214664716258E-2</c:v>
                </c:pt>
                <c:pt idx="75">
                  <c:v>2.2284390058426463E-2</c:v>
                </c:pt>
                <c:pt idx="76">
                  <c:v>2.4728406586758355E-2</c:v>
                </c:pt>
                <c:pt idx="77">
                  <c:v>1.3721555688923578E-2</c:v>
                </c:pt>
                <c:pt idx="78">
                  <c:v>4.8336268555625533E-2</c:v>
                </c:pt>
                <c:pt idx="79">
                  <c:v>1.3404451786589685E-2</c:v>
                </c:pt>
                <c:pt idx="80">
                  <c:v>1.3629694906933889E-2</c:v>
                </c:pt>
                <c:pt idx="81">
                  <c:v>-1.0984181092129817E-2</c:v>
                </c:pt>
                <c:pt idx="82">
                  <c:v>4.9971626941728325E-2</c:v>
                </c:pt>
                <c:pt idx="83">
                  <c:v>2.9090911635406554E-2</c:v>
                </c:pt>
                <c:pt idx="84">
                  <c:v>3.2389971630938361E-2</c:v>
                </c:pt>
                <c:pt idx="85">
                  <c:v>4.2490427442429785E-2</c:v>
                </c:pt>
                <c:pt idx="86">
                  <c:v>1.2715561901969633E-2</c:v>
                </c:pt>
                <c:pt idx="87">
                  <c:v>2.0125830866954408E-2</c:v>
                </c:pt>
                <c:pt idx="88">
                  <c:v>1.9851017354600854E-2</c:v>
                </c:pt>
                <c:pt idx="89">
                  <c:v>1.9983526242699987E-2</c:v>
                </c:pt>
                <c:pt idx="90">
                  <c:v>3.0584519407356389E-2</c:v>
                </c:pt>
                <c:pt idx="91">
                  <c:v>1.2218116951759709E-2</c:v>
                </c:pt>
                <c:pt idx="92">
                  <c:v>3.3884424888588213E-2</c:v>
                </c:pt>
                <c:pt idx="93">
                  <c:v>2.9567322604205911E-2</c:v>
                </c:pt>
                <c:pt idx="94">
                  <c:v>3.7339273397436271E-2</c:v>
                </c:pt>
                <c:pt idx="95">
                  <c:v>2.2632925745156043E-2</c:v>
                </c:pt>
                <c:pt idx="96">
                  <c:v>5.96049110344396E-2</c:v>
                </c:pt>
                <c:pt idx="97">
                  <c:v>-2.9247413412859507E-2</c:v>
                </c:pt>
                <c:pt idx="98">
                  <c:v>-7.7893845616085616E-3</c:v>
                </c:pt>
                <c:pt idx="99">
                  <c:v>1.5358804032098883E-2</c:v>
                </c:pt>
                <c:pt idx="100">
                  <c:v>3.6239203061369879E-2</c:v>
                </c:pt>
                <c:pt idx="101">
                  <c:v>1.5916764625111688E-2</c:v>
                </c:pt>
                <c:pt idx="102">
                  <c:v>4.1471941205602776E-2</c:v>
                </c:pt>
                <c:pt idx="103">
                  <c:v>4.0143745322360827E-2</c:v>
                </c:pt>
                <c:pt idx="104">
                  <c:v>1.1086810603231311E-2</c:v>
                </c:pt>
                <c:pt idx="105">
                  <c:v>-6.5561134116230713E-2</c:v>
                </c:pt>
                <c:pt idx="106">
                  <c:v>2.8840947329551878E-2</c:v>
                </c:pt>
                <c:pt idx="107">
                  <c:v>-8.2585655330270721E-2</c:v>
                </c:pt>
                <c:pt idx="108">
                  <c:v>9.445954001278474E-2</c:v>
                </c:pt>
                <c:pt idx="109">
                  <c:v>4.2540316923751362E-2</c:v>
                </c:pt>
                <c:pt idx="110">
                  <c:v>2.3420595382379054E-2</c:v>
                </c:pt>
                <c:pt idx="111">
                  <c:v>4.7484165097884432E-2</c:v>
                </c:pt>
                <c:pt idx="112">
                  <c:v>-5.2403486106234798E-2</c:v>
                </c:pt>
                <c:pt idx="113">
                  <c:v>7.5149438869603166E-2</c:v>
                </c:pt>
                <c:pt idx="114">
                  <c:v>2.2348036342375872E-2</c:v>
                </c:pt>
                <c:pt idx="115">
                  <c:v>-9.6453589311309151E-3</c:v>
                </c:pt>
                <c:pt idx="116">
                  <c:v>2.639536517268919E-2</c:v>
                </c:pt>
                <c:pt idx="117">
                  <c:v>2.9550797895793603E-2</c:v>
                </c:pt>
                <c:pt idx="118">
                  <c:v>4.4701380449673617E-2</c:v>
                </c:pt>
                <c:pt idx="119">
                  <c:v>3.84371602974002E-2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3C-E648-80B4-70C9DE19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1564800"/>
        <c:axId val="1001879872"/>
      </c:scatterChart>
      <c:valAx>
        <c:axId val="100156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1879872"/>
        <c:crosses val="autoZero"/>
        <c:crossBetween val="midCat"/>
      </c:valAx>
      <c:valAx>
        <c:axId val="10018798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156480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'Polynomial fit'!$B$1</c:f>
              <c:strCache>
                <c:ptCount val="1"/>
                <c:pt idx="0">
                  <c:v>vwretd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'Polynomial fit'!$A$2:$A$121</c:f>
              <c:numCache>
                <c:formatCode>General</c:formatCode>
                <c:ptCount val="120"/>
                <c:pt idx="0">
                  <c:v>-9.2763525283402509E-2</c:v>
                </c:pt>
                <c:pt idx="1">
                  <c:v>6.3331543032463161E-2</c:v>
                </c:pt>
                <c:pt idx="2">
                  <c:v>0.13843062177842891</c:v>
                </c:pt>
                <c:pt idx="3">
                  <c:v>0.10527941236904352</c:v>
                </c:pt>
                <c:pt idx="4">
                  <c:v>-1.6256422519522772E-2</c:v>
                </c:pt>
                <c:pt idx="5">
                  <c:v>-2.1046941133643974E-2</c:v>
                </c:pt>
                <c:pt idx="6">
                  <c:v>2.2486277984203499E-2</c:v>
                </c:pt>
                <c:pt idx="7">
                  <c:v>-5.657564250768269E-2</c:v>
                </c:pt>
                <c:pt idx="8">
                  <c:v>0.15462056941185387</c:v>
                </c:pt>
                <c:pt idx="9">
                  <c:v>5.895075108791864E-2</c:v>
                </c:pt>
                <c:pt idx="10">
                  <c:v>3.3231660682137371E-2</c:v>
                </c:pt>
                <c:pt idx="11">
                  <c:v>3.601365295194716E-2</c:v>
                </c:pt>
                <c:pt idx="12">
                  <c:v>5.0654140172005722E-2</c:v>
                </c:pt>
                <c:pt idx="13">
                  <c:v>4.011934772180082E-2</c:v>
                </c:pt>
                <c:pt idx="14">
                  <c:v>-1.3403425929517702E-2</c:v>
                </c:pt>
                <c:pt idx="15">
                  <c:v>4.645194359725829E-3</c:v>
                </c:pt>
                <c:pt idx="16">
                  <c:v>-6.5906708364511972E-3</c:v>
                </c:pt>
                <c:pt idx="17">
                  <c:v>-3.5585727725008773E-2</c:v>
                </c:pt>
                <c:pt idx="18">
                  <c:v>0.15124789940517719</c:v>
                </c:pt>
                <c:pt idx="19">
                  <c:v>-1.4574696770447385E-2</c:v>
                </c:pt>
                <c:pt idx="20">
                  <c:v>-9.1628509968354806E-3</c:v>
                </c:pt>
                <c:pt idx="21">
                  <c:v>5.9704669378157153E-2</c:v>
                </c:pt>
                <c:pt idx="22">
                  <c:v>-5.7399266372003002E-2</c:v>
                </c:pt>
                <c:pt idx="23">
                  <c:v>5.7943383448454032E-2</c:v>
                </c:pt>
                <c:pt idx="24">
                  <c:v>0.1196577217782042</c:v>
                </c:pt>
                <c:pt idx="25">
                  <c:v>0.17253297119265146</c:v>
                </c:pt>
                <c:pt idx="26">
                  <c:v>0.10010231552204593</c:v>
                </c:pt>
                <c:pt idx="27">
                  <c:v>-2.6312148330686184E-2</c:v>
                </c:pt>
                <c:pt idx="28">
                  <c:v>-1.0759678286460237E-2</c:v>
                </c:pt>
                <c:pt idx="29">
                  <c:v>1.0794528873171498E-2</c:v>
                </c:pt>
                <c:pt idx="30">
                  <c:v>4.4803179077689201E-2</c:v>
                </c:pt>
                <c:pt idx="31">
                  <c:v>8.9419225793618565E-2</c:v>
                </c:pt>
                <c:pt idx="32">
                  <c:v>2.7990789209808159E-3</c:v>
                </c:pt>
                <c:pt idx="33">
                  <c:v>-0.11384866047066033</c:v>
                </c:pt>
                <c:pt idx="34">
                  <c:v>-1.2490684821725934E-2</c:v>
                </c:pt>
                <c:pt idx="35">
                  <c:v>-9.5121997511723191E-2</c:v>
                </c:pt>
                <c:pt idx="36">
                  <c:v>-0.15559472195440521</c:v>
                </c:pt>
                <c:pt idx="37">
                  <c:v>-2.5436789421274714E-2</c:v>
                </c:pt>
                <c:pt idx="38">
                  <c:v>2.8509322279868881E-3</c:v>
                </c:pt>
                <c:pt idx="39">
                  <c:v>2.7096328613273246E-4</c:v>
                </c:pt>
                <c:pt idx="40">
                  <c:v>2.2344492058223819E-2</c:v>
                </c:pt>
                <c:pt idx="41">
                  <c:v>-0.12590681941280754</c:v>
                </c:pt>
                <c:pt idx="42">
                  <c:v>0.13210224688206712</c:v>
                </c:pt>
                <c:pt idx="43">
                  <c:v>8.0094090968776857E-2</c:v>
                </c:pt>
                <c:pt idx="44">
                  <c:v>-2.1715074858794689E-2</c:v>
                </c:pt>
                <c:pt idx="45">
                  <c:v>9.2019316302582588E-2</c:v>
                </c:pt>
                <c:pt idx="46">
                  <c:v>6.7352994289698154E-2</c:v>
                </c:pt>
                <c:pt idx="47">
                  <c:v>8.8626107872541559E-3</c:v>
                </c:pt>
                <c:pt idx="48">
                  <c:v>-0.11394951798373407</c:v>
                </c:pt>
                <c:pt idx="49">
                  <c:v>5.5728892561109758E-2</c:v>
                </c:pt>
                <c:pt idx="50">
                  <c:v>1.975654780316374E-2</c:v>
                </c:pt>
                <c:pt idx="51">
                  <c:v>9.4760938089614236E-2</c:v>
                </c:pt>
                <c:pt idx="52">
                  <c:v>7.5379235184920401E-2</c:v>
                </c:pt>
                <c:pt idx="53">
                  <c:v>2.7286319194130312E-2</c:v>
                </c:pt>
                <c:pt idx="54">
                  <c:v>2.8326003822792337E-2</c:v>
                </c:pt>
                <c:pt idx="55">
                  <c:v>7.426481699578362E-2</c:v>
                </c:pt>
                <c:pt idx="56">
                  <c:v>-1.7220424054415123E-2</c:v>
                </c:pt>
                <c:pt idx="57">
                  <c:v>6.9488748519610996E-2</c:v>
                </c:pt>
                <c:pt idx="58">
                  <c:v>0.10034837584425145</c:v>
                </c:pt>
                <c:pt idx="59">
                  <c:v>-7.4606096196905961E-2</c:v>
                </c:pt>
                <c:pt idx="60">
                  <c:v>5.9611402801015248E-2</c:v>
                </c:pt>
                <c:pt idx="61">
                  <c:v>9.5729182919348926E-2</c:v>
                </c:pt>
                <c:pt idx="62">
                  <c:v>-3.18746417289901E-2</c:v>
                </c:pt>
                <c:pt idx="63">
                  <c:v>5.7693253906093049E-3</c:v>
                </c:pt>
                <c:pt idx="64">
                  <c:v>4.4156588576493662E-2</c:v>
                </c:pt>
                <c:pt idx="65">
                  <c:v>-3.7978125485201332E-2</c:v>
                </c:pt>
                <c:pt idx="66">
                  <c:v>-3.3440968105407927E-2</c:v>
                </c:pt>
                <c:pt idx="67">
                  <c:v>-6.8404116265896667E-2</c:v>
                </c:pt>
                <c:pt idx="68">
                  <c:v>-2.2057487583948283E-2</c:v>
                </c:pt>
                <c:pt idx="69">
                  <c:v>8.0112551388253614E-2</c:v>
                </c:pt>
                <c:pt idx="70">
                  <c:v>-5.7062497199211514E-3</c:v>
                </c:pt>
                <c:pt idx="71">
                  <c:v>-0.11679002885087632</c:v>
                </c:pt>
                <c:pt idx="72">
                  <c:v>-7.8223197320240107E-2</c:v>
                </c:pt>
                <c:pt idx="73">
                  <c:v>-1.3358919063850305E-3</c:v>
                </c:pt>
                <c:pt idx="74">
                  <c:v>0.11974644024882693</c:v>
                </c:pt>
                <c:pt idx="75">
                  <c:v>-0.15073103348838146</c:v>
                </c:pt>
                <c:pt idx="76">
                  <c:v>6.8936336555549094E-2</c:v>
                </c:pt>
                <c:pt idx="77">
                  <c:v>-4.3596673718078204E-2</c:v>
                </c:pt>
                <c:pt idx="78">
                  <c:v>8.6235492735940361E-2</c:v>
                </c:pt>
                <c:pt idx="79">
                  <c:v>2.3331686951029995E-2</c:v>
                </c:pt>
                <c:pt idx="80">
                  <c:v>6.3447926655541637E-2</c:v>
                </c:pt>
                <c:pt idx="81">
                  <c:v>4.3246352700765257E-3</c:v>
                </c:pt>
                <c:pt idx="82">
                  <c:v>-2.1814209171049839E-2</c:v>
                </c:pt>
                <c:pt idx="83">
                  <c:v>4.6840646045650379E-2</c:v>
                </c:pt>
                <c:pt idx="84">
                  <c:v>4.6641190111151344E-2</c:v>
                </c:pt>
                <c:pt idx="85">
                  <c:v>0.12538164849169683</c:v>
                </c:pt>
                <c:pt idx="86">
                  <c:v>4.7541766197234041E-2</c:v>
                </c:pt>
                <c:pt idx="87">
                  <c:v>-7.0002450114353828E-5</c:v>
                </c:pt>
                <c:pt idx="88">
                  <c:v>6.560420309678637E-2</c:v>
                </c:pt>
                <c:pt idx="89">
                  <c:v>-5.8915957415225394E-2</c:v>
                </c:pt>
                <c:pt idx="90">
                  <c:v>3.2180605029445516E-2</c:v>
                </c:pt>
                <c:pt idx="91">
                  <c:v>0.10156783251912346</c:v>
                </c:pt>
                <c:pt idx="92">
                  <c:v>-6.2135011881455864E-2</c:v>
                </c:pt>
                <c:pt idx="93">
                  <c:v>9.2404143185391696E-2</c:v>
                </c:pt>
                <c:pt idx="94">
                  <c:v>2.0145705692957802E-2</c:v>
                </c:pt>
                <c:pt idx="95">
                  <c:v>-1.5363415194715445E-2</c:v>
                </c:pt>
                <c:pt idx="96">
                  <c:v>-1.0692966538799963E-2</c:v>
                </c:pt>
                <c:pt idx="97">
                  <c:v>6.5422505308410192E-2</c:v>
                </c:pt>
                <c:pt idx="98">
                  <c:v>-5.9804145998792087E-2</c:v>
                </c:pt>
                <c:pt idx="99">
                  <c:v>-1.5133942584716665E-2</c:v>
                </c:pt>
                <c:pt idx="100">
                  <c:v>0.12679210958479822</c:v>
                </c:pt>
                <c:pt idx="101">
                  <c:v>-9.4626297986632312E-3</c:v>
                </c:pt>
                <c:pt idx="102">
                  <c:v>2.7598629931255798E-2</c:v>
                </c:pt>
                <c:pt idx="103">
                  <c:v>0.18237405541587795</c:v>
                </c:pt>
                <c:pt idx="104">
                  <c:v>-8.3376619030329693E-3</c:v>
                </c:pt>
                <c:pt idx="105">
                  <c:v>-3.095211244755787E-2</c:v>
                </c:pt>
                <c:pt idx="106">
                  <c:v>-0.19931594688188764</c:v>
                </c:pt>
                <c:pt idx="107">
                  <c:v>-0.12408812099722759</c:v>
                </c:pt>
                <c:pt idx="108">
                  <c:v>5.3686727839198707E-2</c:v>
                </c:pt>
                <c:pt idx="109">
                  <c:v>4.3730720073464124E-2</c:v>
                </c:pt>
                <c:pt idx="110">
                  <c:v>9.2602882014963653E-2</c:v>
                </c:pt>
                <c:pt idx="111">
                  <c:v>5.4900978860955449E-2</c:v>
                </c:pt>
                <c:pt idx="112">
                  <c:v>-0.13208672237757296</c:v>
                </c:pt>
                <c:pt idx="113">
                  <c:v>0.12267681931734523</c:v>
                </c:pt>
                <c:pt idx="114">
                  <c:v>7.3616565719069285E-2</c:v>
                </c:pt>
                <c:pt idx="115">
                  <c:v>-1.6708818063263641E-2</c:v>
                </c:pt>
                <c:pt idx="116">
                  <c:v>7.0423048296375315E-2</c:v>
                </c:pt>
                <c:pt idx="117">
                  <c:v>0.10497604175720743</c:v>
                </c:pt>
                <c:pt idx="118">
                  <c:v>7.4573006865459979E-2</c:v>
                </c:pt>
                <c:pt idx="119">
                  <c:v>9.4204113793321151E-2</c:v>
                </c:pt>
              </c:numCache>
            </c:numRef>
          </c:xVal>
          <c:yVal>
            <c:numRef>
              <c:f>'Polynomial fit'!$B$2:$B$121</c:f>
              <c:numCache>
                <c:formatCode>General</c:formatCode>
                <c:ptCount val="120"/>
                <c:pt idx="0">
                  <c:v>-3.780363767917122E-2</c:v>
                </c:pt>
                <c:pt idx="1">
                  <c:v>3.4194642053833303E-2</c:v>
                </c:pt>
                <c:pt idx="2">
                  <c:v>6.1683825368127186E-2</c:v>
                </c:pt>
                <c:pt idx="3">
                  <c:v>1.98643900947011E-2</c:v>
                </c:pt>
                <c:pt idx="4">
                  <c:v>-8.2472239931713723E-2</c:v>
                </c:pt>
                <c:pt idx="5">
                  <c:v>-5.2077812567795305E-2</c:v>
                </c:pt>
                <c:pt idx="6">
                  <c:v>6.7947391830168305E-2</c:v>
                </c:pt>
                <c:pt idx="7">
                  <c:v>-4.3788891409383371E-2</c:v>
                </c:pt>
                <c:pt idx="8">
                  <c:v>8.7595956089967703E-2</c:v>
                </c:pt>
                <c:pt idx="9">
                  <c:v>3.7788919394857935E-2</c:v>
                </c:pt>
                <c:pt idx="10">
                  <c:v>5.1119118861761136E-3</c:v>
                </c:pt>
                <c:pt idx="11">
                  <c:v>6.5043081325668162E-2</c:v>
                </c:pt>
                <c:pt idx="12">
                  <c:v>1.895619073843486E-2</c:v>
                </c:pt>
                <c:pt idx="13">
                  <c:v>3.7464363982358868E-2</c:v>
                </c:pt>
                <c:pt idx="14">
                  <c:v>3.347391229474726E-3</c:v>
                </c:pt>
                <c:pt idx="15">
                  <c:v>2.8263789316876894E-2</c:v>
                </c:pt>
                <c:pt idx="16">
                  <c:v>-1.5012120120503621E-2</c:v>
                </c:pt>
                <c:pt idx="17">
                  <c:v>-1.8559160721283982E-2</c:v>
                </c:pt>
                <c:pt idx="18">
                  <c:v>-2.2781539853699559E-2</c:v>
                </c:pt>
                <c:pt idx="19">
                  <c:v>-5.9217237646307631E-2</c:v>
                </c:pt>
                <c:pt idx="20">
                  <c:v>-8.8681498138594453E-2</c:v>
                </c:pt>
                <c:pt idx="21">
                  <c:v>0.10798407112453356</c:v>
                </c:pt>
                <c:pt idx="22">
                  <c:v>-6.2263435094822815E-3</c:v>
                </c:pt>
                <c:pt idx="23">
                  <c:v>3.6891865751182088E-3</c:v>
                </c:pt>
                <c:pt idx="24">
                  <c:v>5.2682578884775844E-2</c:v>
                </c:pt>
                <c:pt idx="25">
                  <c:v>4.0411350217423314E-2</c:v>
                </c:pt>
                <c:pt idx="26">
                  <c:v>2.3720432859686585E-2</c:v>
                </c:pt>
                <c:pt idx="27">
                  <c:v>-6.8292664457123885E-3</c:v>
                </c:pt>
                <c:pt idx="28">
                  <c:v>-6.7822841952826368E-2</c:v>
                </c:pt>
                <c:pt idx="29">
                  <c:v>3.7477849093832748E-2</c:v>
                </c:pt>
                <c:pt idx="30">
                  <c:v>1.0231479446010159E-2</c:v>
                </c:pt>
                <c:pt idx="31">
                  <c:v>2.5938665212548447E-2</c:v>
                </c:pt>
                <c:pt idx="32">
                  <c:v>2.6207562035730245E-2</c:v>
                </c:pt>
                <c:pt idx="33">
                  <c:v>-1.4204406615985137E-2</c:v>
                </c:pt>
                <c:pt idx="34">
                  <c:v>6.1729083378489393E-3</c:v>
                </c:pt>
                <c:pt idx="35">
                  <c:v>1.2451161563692265E-2</c:v>
                </c:pt>
                <c:pt idx="36">
                  <c:v>5.2730011814622051E-2</c:v>
                </c:pt>
                <c:pt idx="37">
                  <c:v>8.3054143630867071E-3</c:v>
                </c:pt>
                <c:pt idx="38">
                  <c:v>3.4685444351519865E-2</c:v>
                </c:pt>
                <c:pt idx="39">
                  <c:v>1.4836394381640338E-2</c:v>
                </c:pt>
                <c:pt idx="40">
                  <c:v>1.8894371819765509E-2</c:v>
                </c:pt>
                <c:pt idx="41">
                  <c:v>-1.5150186701301064E-2</c:v>
                </c:pt>
                <c:pt idx="42">
                  <c:v>5.1374441095067315E-2</c:v>
                </c:pt>
                <c:pt idx="43">
                  <c:v>-2.606372713846514E-2</c:v>
                </c:pt>
                <c:pt idx="44">
                  <c:v>3.6785057041999775E-2</c:v>
                </c:pt>
                <c:pt idx="45">
                  <c:v>3.9119746517860578E-2</c:v>
                </c:pt>
                <c:pt idx="46">
                  <c:v>2.4659441308503338E-2</c:v>
                </c:pt>
                <c:pt idx="47">
                  <c:v>2.5804189681532898E-2</c:v>
                </c:pt>
                <c:pt idx="48">
                  <c:v>-3.0445805512659688E-2</c:v>
                </c:pt>
                <c:pt idx="49">
                  <c:v>4.5151170102267817E-2</c:v>
                </c:pt>
                <c:pt idx="50">
                  <c:v>4.490900792515894E-3</c:v>
                </c:pt>
                <c:pt idx="51">
                  <c:v>1.6686071005458302E-3</c:v>
                </c:pt>
                <c:pt idx="52">
                  <c:v>2.0021230851661787E-2</c:v>
                </c:pt>
                <c:pt idx="53">
                  <c:v>2.7577228570128228E-2</c:v>
                </c:pt>
                <c:pt idx="54">
                  <c:v>-2.0750816685692255E-2</c:v>
                </c:pt>
                <c:pt idx="55">
                  <c:v>3.9419731809293271E-2</c:v>
                </c:pt>
                <c:pt idx="56">
                  <c:v>-2.5453201764998816E-2</c:v>
                </c:pt>
                <c:pt idx="57">
                  <c:v>2.0974489417081695E-2</c:v>
                </c:pt>
                <c:pt idx="58">
                  <c:v>2.0938256734708539E-2</c:v>
                </c:pt>
                <c:pt idx="59">
                  <c:v>-3.6285753240172932E-3</c:v>
                </c:pt>
                <c:pt idx="60">
                  <c:v>-2.7577795731289191E-2</c:v>
                </c:pt>
                <c:pt idx="61">
                  <c:v>5.4508071449975076E-2</c:v>
                </c:pt>
                <c:pt idx="62">
                  <c:v>-1.0508016330810232E-2</c:v>
                </c:pt>
                <c:pt idx="63">
                  <c:v>8.6782349534472274E-3</c:v>
                </c:pt>
                <c:pt idx="64">
                  <c:v>1.0291856684997247E-2</c:v>
                </c:pt>
                <c:pt idx="65">
                  <c:v>-1.9449929501359944E-2</c:v>
                </c:pt>
                <c:pt idx="66">
                  <c:v>1.2040224710802617E-2</c:v>
                </c:pt>
                <c:pt idx="67">
                  <c:v>-6.1924341085713729E-2</c:v>
                </c:pt>
                <c:pt idx="68">
                  <c:v>-3.435234292196164E-2</c:v>
                </c:pt>
                <c:pt idx="69">
                  <c:v>7.1410480048197361E-2</c:v>
                </c:pt>
                <c:pt idx="70">
                  <c:v>2.4460060865663185E-3</c:v>
                </c:pt>
                <c:pt idx="71">
                  <c:v>-2.2540130842242701E-2</c:v>
                </c:pt>
                <c:pt idx="72">
                  <c:v>-5.8788683183630848E-2</c:v>
                </c:pt>
                <c:pt idx="73">
                  <c:v>6.8676412352534704E-4</c:v>
                </c:pt>
                <c:pt idx="74">
                  <c:v>6.8141709351213442E-2</c:v>
                </c:pt>
                <c:pt idx="75">
                  <c:v>1.1747724474025195E-2</c:v>
                </c:pt>
                <c:pt idx="76">
                  <c:v>1.4214493701110312E-2</c:v>
                </c:pt>
                <c:pt idx="77">
                  <c:v>3.1051739534142708E-3</c:v>
                </c:pt>
                <c:pt idx="78">
                  <c:v>3.8042134286594274E-2</c:v>
                </c:pt>
                <c:pt idx="79">
                  <c:v>2.7851179558389446E-3</c:v>
                </c:pt>
                <c:pt idx="80">
                  <c:v>3.0124579887056361E-3</c:v>
                </c:pt>
                <c:pt idx="81">
                  <c:v>-2.1830562166816839E-2</c:v>
                </c:pt>
                <c:pt idx="82">
                  <c:v>3.9692717126493186E-2</c:v>
                </c:pt>
                <c:pt idx="83">
                  <c:v>1.8617611716991209E-2</c:v>
                </c:pt>
                <c:pt idx="84">
                  <c:v>2.1947384482824281E-2</c:v>
                </c:pt>
                <c:pt idx="85">
                  <c:v>3.2141871012064553E-2</c:v>
                </c:pt>
                <c:pt idx="86">
                  <c:v>2.0898148150738528E-3</c:v>
                </c:pt>
                <c:pt idx="87">
                  <c:v>9.5690700636971212E-3</c:v>
                </c:pt>
                <c:pt idx="88">
                  <c:v>9.2916981606831883E-3</c:v>
                </c:pt>
                <c:pt idx="89">
                  <c:v>9.4254406471553608E-3</c:v>
                </c:pt>
                <c:pt idx="90">
                  <c:v>2.0125124308035636E-2</c:v>
                </c:pt>
                <c:pt idx="91">
                  <c:v>1.5877388752747691E-3</c:v>
                </c:pt>
                <c:pt idx="92">
                  <c:v>2.3455750430661736E-2</c:v>
                </c:pt>
                <c:pt idx="93">
                  <c:v>1.9098457858437789E-2</c:v>
                </c:pt>
                <c:pt idx="94">
                  <c:v>2.694276203106364E-2</c:v>
                </c:pt>
                <c:pt idx="95">
                  <c:v>1.2099504871824844E-2</c:v>
                </c:pt>
                <c:pt idx="96">
                  <c:v>4.9415682777583812E-2</c:v>
                </c:pt>
                <c:pt idx="97">
                  <c:v>-4.0263816996984024E-2</c:v>
                </c:pt>
                <c:pt idx="98">
                  <c:v>-1.8606023512134744E-2</c:v>
                </c:pt>
                <c:pt idx="99">
                  <c:v>4.7576643450391856E-3</c:v>
                </c:pt>
                <c:pt idx="100">
                  <c:v>2.5832450533092764E-2</c:v>
                </c:pt>
                <c:pt idx="101">
                  <c:v>5.320819301159534E-3</c:v>
                </c:pt>
                <c:pt idx="102">
                  <c:v>3.1113903124740428E-2</c:v>
                </c:pt>
                <c:pt idx="103">
                  <c:v>2.9773342332969278E-2</c:v>
                </c:pt>
                <c:pt idx="104">
                  <c:v>4.4590057156223677E-4</c:v>
                </c:pt>
                <c:pt idx="105">
                  <c:v>-7.6915602168493843E-2</c:v>
                </c:pt>
                <c:pt idx="106">
                  <c:v>1.8365320355454115E-2</c:v>
                </c:pt>
                <c:pt idx="107">
                  <c:v>-9.4098614046615126E-2</c:v>
                </c:pt>
                <c:pt idx="108">
                  <c:v>8.4594792733903745E-2</c:v>
                </c:pt>
                <c:pt idx="109">
                  <c:v>3.219222494210254E-2</c:v>
                </c:pt>
                <c:pt idx="110">
                  <c:v>1.289450736042797E-2</c:v>
                </c:pt>
                <c:pt idx="111">
                  <c:v>3.7182098127475818E-2</c:v>
                </c:pt>
                <c:pt idx="112">
                  <c:v>-6.3635462351260969E-2</c:v>
                </c:pt>
                <c:pt idx="113">
                  <c:v>6.5104923201633177E-2</c:v>
                </c:pt>
                <c:pt idx="114">
                  <c:v>1.1811963276359271E-2</c:v>
                </c:pt>
                <c:pt idx="115">
                  <c:v>-2.0479276171404291E-2</c:v>
                </c:pt>
                <c:pt idx="116">
                  <c:v>1.5896970924538116E-2</c:v>
                </c:pt>
                <c:pt idx="117">
                  <c:v>1.9081779312394624E-2</c:v>
                </c:pt>
                <c:pt idx="118">
                  <c:v>3.4373407001112397E-2</c:v>
                </c:pt>
                <c:pt idx="119">
                  <c:v>2.8050869766120298E-2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38-E44D-BFA4-7AF186A2A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305615"/>
        <c:axId val="579307263"/>
      </c:scatterChart>
      <c:valAx>
        <c:axId val="579305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07263"/>
        <c:crosses val="autoZero"/>
        <c:crossBetween val="midCat"/>
      </c:valAx>
      <c:valAx>
        <c:axId val="57930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05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279400</xdr:colOff>
      <xdr:row>1</xdr:row>
      <xdr:rowOff>63500</xdr:rowOff>
    </xdr:from>
    <xdr:to>
      <xdr:col>23</xdr:col>
      <xdr:colOff>431800</xdr:colOff>
      <xdr:row>36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63166A-7202-2A4F-A74F-730160FCB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622300</xdr:colOff>
      <xdr:row>2</xdr:row>
      <xdr:rowOff>165100</xdr:rowOff>
    </xdr:from>
    <xdr:to>
      <xdr:col>17</xdr:col>
      <xdr:colOff>76200</xdr:colOff>
      <xdr:row>33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FEC6C8-7EDA-4444-9178-CBB4D5DD30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3CE0-094A-3940-8E75-347BF20ED16D}">
  <dimension ref="A1:I144"/>
  <sheetViews>
    <sheetView topLeftCell="K7" zoomScale="150" zoomScaleNormal="150" workbookViewId="0">
      <selection activeCell="C18" sqref="C18"/>
    </sheetView>
  </sheetViews>
  <sheetFormatPr baseColWidth="10" defaultRowHeight="16" x14ac:dyDescent="0.2"/>
  <cols>
    <col min="3" max="3" width="15.5" customWidth="1"/>
  </cols>
  <sheetData>
    <row r="1" spans="1:9" x14ac:dyDescent="0.2">
      <c r="A1" t="s">
        <v>58</v>
      </c>
    </row>
    <row r="2" spans="1:9" ht="17" thickBot="1" x14ac:dyDescent="0.25"/>
    <row r="3" spans="1:9" x14ac:dyDescent="0.2">
      <c r="A3" s="9" t="s">
        <v>59</v>
      </c>
      <c r="B3" s="9"/>
    </row>
    <row r="4" spans="1:9" x14ac:dyDescent="0.2">
      <c r="A4" s="6" t="s">
        <v>60</v>
      </c>
      <c r="B4" s="6">
        <v>0.49008847278857964</v>
      </c>
    </row>
    <row r="5" spans="1:9" x14ac:dyDescent="0.2">
      <c r="A5" s="6" t="s">
        <v>61</v>
      </c>
      <c r="B5" s="6">
        <v>0.24018671116024234</v>
      </c>
    </row>
    <row r="6" spans="1:9" x14ac:dyDescent="0.2">
      <c r="A6" s="6" t="s">
        <v>62</v>
      </c>
      <c r="B6" s="6">
        <v>0.23374761549210882</v>
      </c>
    </row>
    <row r="7" spans="1:9" x14ac:dyDescent="0.2">
      <c r="A7" s="6" t="s">
        <v>63</v>
      </c>
      <c r="B7" s="6">
        <v>6.4809383586202363E-2</v>
      </c>
    </row>
    <row r="8" spans="1:9" ht="17" thickBot="1" x14ac:dyDescent="0.25">
      <c r="A8" s="7" t="s">
        <v>64</v>
      </c>
      <c r="B8" s="7">
        <v>120</v>
      </c>
    </row>
    <row r="10" spans="1:9" ht="17" thickBot="1" x14ac:dyDescent="0.25">
      <c r="A10" t="s">
        <v>65</v>
      </c>
    </row>
    <row r="11" spans="1:9" x14ac:dyDescent="0.2">
      <c r="A11" s="8"/>
      <c r="B11" s="8" t="s">
        <v>70</v>
      </c>
      <c r="C11" s="8" t="s">
        <v>71</v>
      </c>
      <c r="D11" s="8" t="s">
        <v>72</v>
      </c>
      <c r="E11" s="8" t="s">
        <v>73</v>
      </c>
      <c r="F11" s="8" t="s">
        <v>74</v>
      </c>
    </row>
    <row r="12" spans="1:9" x14ac:dyDescent="0.2">
      <c r="A12" s="6" t="s">
        <v>66</v>
      </c>
      <c r="B12" s="6">
        <v>1</v>
      </c>
      <c r="C12" s="6">
        <v>0.15667506353398264</v>
      </c>
      <c r="D12" s="6">
        <v>0.15667506353398264</v>
      </c>
      <c r="E12" s="6">
        <v>37.301311168415012</v>
      </c>
      <c r="F12" s="6">
        <v>1.3357414014929089E-8</v>
      </c>
    </row>
    <row r="13" spans="1:9" x14ac:dyDescent="0.2">
      <c r="A13" s="6" t="s">
        <v>67</v>
      </c>
      <c r="B13" s="6">
        <v>118</v>
      </c>
      <c r="C13" s="6">
        <v>0.49563023169717491</v>
      </c>
      <c r="D13" s="6">
        <v>4.2002562008235161E-3</v>
      </c>
      <c r="E13" s="6"/>
      <c r="F13" s="6"/>
    </row>
    <row r="14" spans="1:9" ht="17" thickBot="1" x14ac:dyDescent="0.25">
      <c r="A14" s="7" t="s">
        <v>68</v>
      </c>
      <c r="B14" s="7">
        <v>119</v>
      </c>
      <c r="C14" s="7">
        <v>0.65230529523115754</v>
      </c>
      <c r="D14" s="7"/>
      <c r="E14" s="7"/>
      <c r="F14" s="7"/>
    </row>
    <row r="15" spans="1:9" ht="17" thickBot="1" x14ac:dyDescent="0.25"/>
    <row r="16" spans="1:9" x14ac:dyDescent="0.2">
      <c r="A16" s="8"/>
      <c r="B16" s="8" t="s">
        <v>75</v>
      </c>
      <c r="C16" s="8" t="s">
        <v>63</v>
      </c>
      <c r="D16" s="8" t="s">
        <v>76</v>
      </c>
      <c r="E16" s="8" t="s">
        <v>77</v>
      </c>
      <c r="F16" s="8" t="s">
        <v>78</v>
      </c>
      <c r="G16" s="8" t="s">
        <v>79</v>
      </c>
      <c r="H16" s="8" t="s">
        <v>80</v>
      </c>
      <c r="I16" s="8" t="s">
        <v>81</v>
      </c>
    </row>
    <row r="17" spans="1:9" x14ac:dyDescent="0.2">
      <c r="A17" s="6" t="s">
        <v>69</v>
      </c>
      <c r="B17" s="6">
        <v>1.0645022877438046E-2</v>
      </c>
      <c r="C17" s="6">
        <v>6.11612564342294E-3</v>
      </c>
      <c r="D17" s="6">
        <v>1.7404846626859798</v>
      </c>
      <c r="E17" s="6">
        <v>8.4380787297807666E-2</v>
      </c>
      <c r="F17" s="6">
        <v>-1.4665710072991993E-3</v>
      </c>
      <c r="G17" s="6">
        <v>2.2756616762175292E-2</v>
      </c>
      <c r="H17" s="6">
        <v>-1.4665710072991993E-3</v>
      </c>
      <c r="I17" s="6">
        <v>2.2756616762175292E-2</v>
      </c>
    </row>
    <row r="18" spans="1:9" ht="17" thickBot="1" x14ac:dyDescent="0.25">
      <c r="A18" s="7" t="s">
        <v>82</v>
      </c>
      <c r="B18" s="7">
        <v>0.99077631644525177</v>
      </c>
      <c r="C18" s="7">
        <v>0.16222342550946903</v>
      </c>
      <c r="D18" s="7">
        <v>6.1074799359813783</v>
      </c>
      <c r="E18" s="7">
        <v>1.3357414014928699E-8</v>
      </c>
      <c r="F18" s="7">
        <v>0.66952976872684911</v>
      </c>
      <c r="G18" s="7">
        <v>1.3120228641636544</v>
      </c>
      <c r="H18" s="7">
        <v>0.66952976872684911</v>
      </c>
      <c r="I18" s="7">
        <v>1.3120228641636544</v>
      </c>
    </row>
    <row r="22" spans="1:9" x14ac:dyDescent="0.2">
      <c r="A22" t="s">
        <v>83</v>
      </c>
    </row>
    <row r="23" spans="1:9" ht="17" thickBot="1" x14ac:dyDescent="0.25"/>
    <row r="24" spans="1:9" x14ac:dyDescent="0.2">
      <c r="A24" s="8" t="s">
        <v>84</v>
      </c>
      <c r="B24" s="8" t="s">
        <v>85</v>
      </c>
      <c r="C24" s="8" t="s">
        <v>86</v>
      </c>
    </row>
    <row r="25" spans="1:9" x14ac:dyDescent="0.2">
      <c r="A25" s="6">
        <v>1</v>
      </c>
      <c r="B25" s="6">
        <v>-2.6809926010562143E-2</v>
      </c>
      <c r="C25" s="6">
        <v>-6.5953599272840363E-2</v>
      </c>
    </row>
    <row r="26" spans="1:9" x14ac:dyDescent="0.2">
      <c r="A26" s="6">
        <v>2</v>
      </c>
      <c r="B26" s="6">
        <v>4.4524264373698899E-2</v>
      </c>
      <c r="C26" s="6">
        <v>1.8807278658764262E-2</v>
      </c>
    </row>
    <row r="27" spans="1:9" x14ac:dyDescent="0.2">
      <c r="A27" s="6">
        <v>3</v>
      </c>
      <c r="B27" s="6">
        <v>7.1759896159923273E-2</v>
      </c>
      <c r="C27" s="6">
        <v>6.6670725618505636E-2</v>
      </c>
    </row>
    <row r="28" spans="1:9" x14ac:dyDescent="0.2">
      <c r="A28" s="6">
        <v>4</v>
      </c>
      <c r="B28" s="6">
        <v>3.0326190123897548E-2</v>
      </c>
      <c r="C28" s="6">
        <v>7.4953222245145973E-2</v>
      </c>
    </row>
    <row r="29" spans="1:9" x14ac:dyDescent="0.2">
      <c r="A29" s="6">
        <v>5</v>
      </c>
      <c r="B29" s="6">
        <v>-7.1066519211094276E-2</v>
      </c>
      <c r="C29" s="6">
        <v>5.4810096691571504E-2</v>
      </c>
    </row>
    <row r="30" spans="1:9" x14ac:dyDescent="0.2">
      <c r="A30" s="6">
        <v>6</v>
      </c>
      <c r="B30" s="6">
        <v>-4.0952440427008421E-2</v>
      </c>
      <c r="C30" s="6">
        <v>1.9905499293364447E-2</v>
      </c>
    </row>
    <row r="31" spans="1:9" x14ac:dyDescent="0.2">
      <c r="A31" s="6">
        <v>7</v>
      </c>
      <c r="B31" s="6">
        <v>7.7965689466994392E-2</v>
      </c>
      <c r="C31" s="6">
        <v>-5.5479411482790897E-2</v>
      </c>
    </row>
    <row r="32" spans="1:9" x14ac:dyDescent="0.2">
      <c r="A32" s="6">
        <v>8</v>
      </c>
      <c r="B32" s="6">
        <v>-3.2739973654371937E-2</v>
      </c>
      <c r="C32" s="6">
        <v>-2.3835668853310753E-2</v>
      </c>
    </row>
    <row r="33" spans="1:3" x14ac:dyDescent="0.2">
      <c r="A33" s="6">
        <v>9</v>
      </c>
      <c r="B33" s="6">
        <v>9.7433021587756269E-2</v>
      </c>
      <c r="C33" s="6">
        <v>5.7187547824097601E-2</v>
      </c>
    </row>
    <row r="34" spans="1:3" x14ac:dyDescent="0.2">
      <c r="A34" s="6">
        <v>10</v>
      </c>
      <c r="B34" s="6">
        <v>4.8085389237921924E-2</v>
      </c>
      <c r="C34" s="6">
        <v>1.0865361849996716E-2</v>
      </c>
    </row>
    <row r="35" spans="1:3" x14ac:dyDescent="0.2">
      <c r="A35" s="6">
        <v>11</v>
      </c>
      <c r="B35" s="6">
        <v>1.5709784106016315E-2</v>
      </c>
      <c r="C35" s="6">
        <v>1.7521876576121056E-2</v>
      </c>
    </row>
    <row r="36" spans="1:3" x14ac:dyDescent="0.2">
      <c r="A36" s="6">
        <v>12</v>
      </c>
      <c r="B36" s="6">
        <v>7.5088167403532483E-2</v>
      </c>
      <c r="C36" s="6">
        <v>-3.9074514451585322E-2</v>
      </c>
    </row>
    <row r="37" spans="1:3" x14ac:dyDescent="0.2">
      <c r="A37" s="6">
        <v>13</v>
      </c>
      <c r="B37" s="6">
        <v>2.9426367711098134E-2</v>
      </c>
      <c r="C37" s="6">
        <v>2.1227772460907589E-2</v>
      </c>
    </row>
    <row r="38" spans="1:3" x14ac:dyDescent="0.2">
      <c r="A38" s="6">
        <v>14</v>
      </c>
      <c r="B38" s="6">
        <v>4.7763827421843735E-2</v>
      </c>
      <c r="C38" s="6">
        <v>-7.6444797000429152E-3</v>
      </c>
    </row>
    <row r="39" spans="1:3" x14ac:dyDescent="0.2">
      <c r="A39" s="6">
        <v>15</v>
      </c>
      <c r="B39" s="6">
        <v>1.3961538829478159E-2</v>
      </c>
      <c r="C39" s="6">
        <v>-2.7364964758995861E-2</v>
      </c>
    </row>
    <row r="40" spans="1:3" x14ac:dyDescent="0.2">
      <c r="A40" s="6">
        <v>16</v>
      </c>
      <c r="B40" s="6">
        <v>3.8648115945597993E-2</v>
      </c>
      <c r="C40" s="6">
        <v>-3.4002921585872162E-2</v>
      </c>
    </row>
    <row r="41" spans="1:3" x14ac:dyDescent="0.2">
      <c r="A41" s="6">
        <v>17</v>
      </c>
      <c r="B41" s="6">
        <v>-4.2286301975881808E-3</v>
      </c>
      <c r="C41" s="6">
        <v>-2.3620406388630165E-3</v>
      </c>
    </row>
    <row r="42" spans="1:3" x14ac:dyDescent="0.2">
      <c r="A42" s="6">
        <v>18</v>
      </c>
      <c r="B42" s="6">
        <v>-7.742954018311099E-3</v>
      </c>
      <c r="C42" s="6">
        <v>-2.7842773706697674E-2</v>
      </c>
    </row>
    <row r="43" spans="1:3" x14ac:dyDescent="0.2">
      <c r="A43" s="6">
        <v>19</v>
      </c>
      <c r="B43" s="6">
        <v>-1.1926387261761102E-2</v>
      </c>
      <c r="C43" s="6">
        <v>0.16317428666693828</v>
      </c>
    </row>
    <row r="44" spans="1:3" x14ac:dyDescent="0.2">
      <c r="A44" s="6">
        <v>20</v>
      </c>
      <c r="B44" s="6">
        <v>-4.8026013707833715E-2</v>
      </c>
      <c r="C44" s="6">
        <v>3.345131693738633E-2</v>
      </c>
    </row>
    <row r="45" spans="1:3" x14ac:dyDescent="0.2">
      <c r="A45" s="6">
        <v>21</v>
      </c>
      <c r="B45" s="6">
        <v>-7.7218505185165015E-2</v>
      </c>
      <c r="C45" s="6">
        <v>6.805565418832954E-2</v>
      </c>
    </row>
    <row r="46" spans="1:3" x14ac:dyDescent="0.2">
      <c r="A46" s="6">
        <v>22</v>
      </c>
      <c r="B46" s="6">
        <v>0.11763308310096549</v>
      </c>
      <c r="C46" s="6">
        <v>-5.7928413722808332E-2</v>
      </c>
    </row>
    <row r="47" spans="1:3" x14ac:dyDescent="0.2">
      <c r="A47" s="6">
        <v>23</v>
      </c>
      <c r="B47" s="6">
        <v>4.4761091901903902E-3</v>
      </c>
      <c r="C47" s="6">
        <v>-6.1875375562193392E-2</v>
      </c>
    </row>
    <row r="48" spans="1:3" x14ac:dyDescent="0.2">
      <c r="A48" s="6">
        <v>24</v>
      </c>
      <c r="B48" s="6">
        <v>1.430018156301294E-2</v>
      </c>
      <c r="C48" s="6">
        <v>4.3643201885441088E-2</v>
      </c>
    </row>
    <row r="49" spans="1:3" x14ac:dyDescent="0.2">
      <c r="A49" s="6">
        <v>25</v>
      </c>
      <c r="B49" s="6">
        <v>6.2841674325732663E-2</v>
      </c>
      <c r="C49" s="6">
        <v>5.6816047452471541E-2</v>
      </c>
    </row>
    <row r="50" spans="1:3" x14ac:dyDescent="0.2">
      <c r="A50" s="6">
        <v>26</v>
      </c>
      <c r="B50" s="6">
        <v>5.0683631588435737E-2</v>
      </c>
      <c r="C50" s="6">
        <v>0.12184933960421572</v>
      </c>
    </row>
    <row r="51" spans="1:3" x14ac:dyDescent="0.2">
      <c r="A51" s="6">
        <v>27</v>
      </c>
      <c r="B51" s="6">
        <v>3.4146665970645231E-2</v>
      </c>
      <c r="C51" s="6">
        <v>6.5955649551400708E-2</v>
      </c>
    </row>
    <row r="52" spans="1:3" x14ac:dyDescent="0.2">
      <c r="A52" s="6">
        <v>28</v>
      </c>
      <c r="B52" s="6">
        <v>3.878747424331969E-3</v>
      </c>
      <c r="C52" s="6">
        <v>-3.0190895755018154E-2</v>
      </c>
    </row>
    <row r="53" spans="1:3" x14ac:dyDescent="0.2">
      <c r="A53" s="6">
        <v>29</v>
      </c>
      <c r="B53" s="6">
        <v>-5.6552242643431755E-2</v>
      </c>
      <c r="C53" s="6">
        <v>4.5792564356971516E-2</v>
      </c>
    </row>
    <row r="54" spans="1:3" x14ac:dyDescent="0.2">
      <c r="A54" s="6">
        <v>30</v>
      </c>
      <c r="B54" s="6">
        <v>4.7777188150916666E-2</v>
      </c>
      <c r="C54" s="6">
        <v>-3.6982659277745168E-2</v>
      </c>
    </row>
    <row r="55" spans="1:3" x14ac:dyDescent="0.2">
      <c r="A55" s="6">
        <v>31</v>
      </c>
      <c r="B55" s="6">
        <v>2.0782130394741298E-2</v>
      </c>
      <c r="C55" s="6">
        <v>2.4021048682947903E-2</v>
      </c>
    </row>
    <row r="56" spans="1:3" x14ac:dyDescent="0.2">
      <c r="A56" s="6">
        <v>32</v>
      </c>
      <c r="B56" s="6">
        <v>3.6344438050233394E-2</v>
      </c>
      <c r="C56" s="6">
        <v>5.3074787743385171E-2</v>
      </c>
    </row>
    <row r="57" spans="1:3" x14ac:dyDescent="0.2">
      <c r="A57" s="6">
        <v>33</v>
      </c>
      <c r="B57" s="6">
        <v>3.6610854654209282E-2</v>
      </c>
      <c r="C57" s="6">
        <v>-3.3811775733228466E-2</v>
      </c>
    </row>
    <row r="58" spans="1:3" x14ac:dyDescent="0.2">
      <c r="A58" s="6">
        <v>34</v>
      </c>
      <c r="B58" s="6">
        <v>-3.428366786838272E-3</v>
      </c>
      <c r="C58" s="6">
        <v>-0.11042029368382206</v>
      </c>
    </row>
    <row r="59" spans="1:3" x14ac:dyDescent="0.2">
      <c r="A59" s="6">
        <v>35</v>
      </c>
      <c r="B59" s="6">
        <v>1.67609942621662E-2</v>
      </c>
      <c r="C59" s="6">
        <v>-2.9251679083892132E-2</v>
      </c>
    </row>
    <row r="60" spans="1:3" x14ac:dyDescent="0.2">
      <c r="A60" s="6">
        <v>36</v>
      </c>
      <c r="B60" s="6">
        <v>2.2981338866977771E-2</v>
      </c>
      <c r="C60" s="6">
        <v>-0.11810333637870096</v>
      </c>
    </row>
    <row r="61" spans="1:3" x14ac:dyDescent="0.2">
      <c r="A61" s="6">
        <v>37</v>
      </c>
      <c r="B61" s="6">
        <v>6.2888669749243883E-2</v>
      </c>
      <c r="C61" s="6">
        <v>-0.21848339170364911</v>
      </c>
    </row>
    <row r="62" spans="1:3" x14ac:dyDescent="0.2">
      <c r="A62" s="6">
        <v>38</v>
      </c>
      <c r="B62" s="6">
        <v>1.8873830726648583E-2</v>
      </c>
      <c r="C62" s="6">
        <v>-4.4310620147923294E-2</v>
      </c>
    </row>
    <row r="63" spans="1:3" x14ac:dyDescent="0.2">
      <c r="A63" s="6">
        <v>39</v>
      </c>
      <c r="B63" s="6">
        <v>4.5010539666303667E-2</v>
      </c>
      <c r="C63" s="6">
        <v>-4.215960743831678E-2</v>
      </c>
    </row>
    <row r="64" spans="1:3" x14ac:dyDescent="0.2">
      <c r="A64" s="6">
        <v>40</v>
      </c>
      <c r="B64" s="6">
        <v>2.5344571052208692E-2</v>
      </c>
      <c r="C64" s="6">
        <v>-2.5073607766075961E-2</v>
      </c>
    </row>
    <row r="65" spans="1:3" x14ac:dyDescent="0.2">
      <c r="A65" s="6">
        <v>41</v>
      </c>
      <c r="B65" s="6">
        <v>2.9365118990572286E-2</v>
      </c>
      <c r="C65" s="6">
        <v>-7.0206269323484678E-3</v>
      </c>
    </row>
    <row r="66" spans="1:3" x14ac:dyDescent="0.2">
      <c r="A66" s="6">
        <v>42</v>
      </c>
      <c r="B66" s="6">
        <v>-4.3654232959348619E-3</v>
      </c>
      <c r="C66" s="6">
        <v>-0.12154139611687267</v>
      </c>
    </row>
    <row r="67" spans="1:3" x14ac:dyDescent="0.2">
      <c r="A67" s="6">
        <v>43</v>
      </c>
      <c r="B67" s="6">
        <v>6.1545602385042406E-2</v>
      </c>
      <c r="C67" s="6">
        <v>7.0556644497024715E-2</v>
      </c>
    </row>
    <row r="68" spans="1:3" x14ac:dyDescent="0.2">
      <c r="A68" s="6">
        <v>44</v>
      </c>
      <c r="B68" s="6">
        <v>-1.5178300689644587E-2</v>
      </c>
      <c r="C68" s="6">
        <v>9.527239165842144E-2</v>
      </c>
    </row>
    <row r="69" spans="1:3" x14ac:dyDescent="0.2">
      <c r="A69" s="6">
        <v>45</v>
      </c>
      <c r="B69" s="6">
        <v>4.7090786193739048E-2</v>
      </c>
      <c r="C69" s="6">
        <v>-6.8805861052533737E-2</v>
      </c>
    </row>
    <row r="70" spans="1:3" x14ac:dyDescent="0.2">
      <c r="A70" s="6">
        <v>46</v>
      </c>
      <c r="B70" s="6">
        <v>4.9403941232675913E-2</v>
      </c>
      <c r="C70" s="6">
        <v>4.2615375069906675E-2</v>
      </c>
    </row>
    <row r="71" spans="1:3" x14ac:dyDescent="0.2">
      <c r="A71" s="6">
        <v>47</v>
      </c>
      <c r="B71" s="6">
        <v>3.5077013302674862E-2</v>
      </c>
      <c r="C71" s="6">
        <v>3.2275980987023292E-2</v>
      </c>
    </row>
    <row r="72" spans="1:3" x14ac:dyDescent="0.2">
      <c r="A72" s="6">
        <v>48</v>
      </c>
      <c r="B72" s="6">
        <v>3.621120287896179E-2</v>
      </c>
      <c r="C72" s="6">
        <v>-2.7348592091707633E-2</v>
      </c>
    </row>
    <row r="73" spans="1:3" x14ac:dyDescent="0.2">
      <c r="A73" s="6">
        <v>49</v>
      </c>
      <c r="B73" s="6">
        <v>-1.9519960159603458E-2</v>
      </c>
      <c r="C73" s="6">
        <v>-9.4429557824130608E-2</v>
      </c>
    </row>
    <row r="74" spans="1:3" x14ac:dyDescent="0.2">
      <c r="A74" s="6">
        <v>50</v>
      </c>
      <c r="B74" s="6">
        <v>5.5379732874555929E-2</v>
      </c>
      <c r="C74" s="6">
        <v>3.4915968655382934E-4</v>
      </c>
    </row>
    <row r="75" spans="1:3" x14ac:dyDescent="0.2">
      <c r="A75" s="6">
        <v>51</v>
      </c>
      <c r="B75" s="6">
        <v>1.5094501022168007E-2</v>
      </c>
      <c r="C75" s="6">
        <v>4.6620467809957329E-3</v>
      </c>
    </row>
    <row r="76" spans="1:3" x14ac:dyDescent="0.2">
      <c r="A76" s="6">
        <v>52</v>
      </c>
      <c r="B76" s="6">
        <v>1.2298239274111236E-2</v>
      </c>
      <c r="C76" s="6">
        <v>8.2462698815502999E-2</v>
      </c>
    </row>
    <row r="77" spans="1:3" x14ac:dyDescent="0.2">
      <c r="A77" s="6">
        <v>53</v>
      </c>
      <c r="B77" s="6">
        <v>3.0481584231347544E-2</v>
      </c>
      <c r="C77" s="6">
        <v>4.4897650953572857E-2</v>
      </c>
    </row>
    <row r="78" spans="1:3" x14ac:dyDescent="0.2">
      <c r="A78" s="6">
        <v>54</v>
      </c>
      <c r="B78" s="6">
        <v>3.7967887817918447E-2</v>
      </c>
      <c r="C78" s="6">
        <v>-1.0681568623788135E-2</v>
      </c>
    </row>
    <row r="79" spans="1:3" x14ac:dyDescent="0.2">
      <c r="A79" s="6">
        <v>55</v>
      </c>
      <c r="B79" s="6">
        <v>-9.9143948416427936E-3</v>
      </c>
      <c r="C79" s="6">
        <v>3.8240398664435127E-2</v>
      </c>
    </row>
    <row r="80" spans="1:3" x14ac:dyDescent="0.2">
      <c r="A80" s="6">
        <v>56</v>
      </c>
      <c r="B80" s="6">
        <v>4.9701159554709357E-2</v>
      </c>
      <c r="C80" s="6">
        <v>2.4563657441074263E-2</v>
      </c>
    </row>
    <row r="81" spans="1:3" x14ac:dyDescent="0.2">
      <c r="A81" s="6">
        <v>57</v>
      </c>
      <c r="B81" s="6">
        <v>-1.4573406609025261E-2</v>
      </c>
      <c r="C81" s="6">
        <v>-2.6470174453898619E-3</v>
      </c>
    </row>
    <row r="82" spans="1:3" x14ac:dyDescent="0.2">
      <c r="A82" s="6">
        <v>58</v>
      </c>
      <c r="B82" s="6">
        <v>3.1426050241414163E-2</v>
      </c>
      <c r="C82" s="6">
        <v>3.8062698278196833E-2</v>
      </c>
    </row>
    <row r="83" spans="1:3" x14ac:dyDescent="0.2">
      <c r="A83" s="6">
        <v>59</v>
      </c>
      <c r="B83" s="6">
        <v>3.1390151757837562E-2</v>
      </c>
      <c r="C83" s="6">
        <v>6.8958224086413888E-2</v>
      </c>
    </row>
    <row r="84" spans="1:3" x14ac:dyDescent="0.2">
      <c r="A84" s="6">
        <v>60</v>
      </c>
      <c r="B84" s="6">
        <v>7.0499163839640566E-3</v>
      </c>
      <c r="C84" s="6">
        <v>-8.1656012580870019E-2</v>
      </c>
    </row>
    <row r="85" spans="1:3" x14ac:dyDescent="0.2">
      <c r="A85" s="6">
        <v>61</v>
      </c>
      <c r="B85" s="6">
        <v>-1.6678403992888245E-2</v>
      </c>
      <c r="C85" s="6">
        <v>7.6289806793903486E-2</v>
      </c>
    </row>
    <row r="86" spans="1:3" x14ac:dyDescent="0.2">
      <c r="A86" s="6">
        <v>62</v>
      </c>
      <c r="B86" s="6">
        <v>6.4650329125178943E-2</v>
      </c>
      <c r="C86" s="6">
        <v>3.1078853794169983E-2</v>
      </c>
    </row>
    <row r="87" spans="1:3" x14ac:dyDescent="0.2">
      <c r="A87" s="6">
        <v>63</v>
      </c>
      <c r="B87" s="6">
        <v>2.3392916405133406E-4</v>
      </c>
      <c r="C87" s="6">
        <v>-3.2108570893041435E-2</v>
      </c>
    </row>
    <row r="88" spans="1:3" x14ac:dyDescent="0.2">
      <c r="A88" s="6">
        <v>64</v>
      </c>
      <c r="B88" s="6">
        <v>1.9243212537860922E-2</v>
      </c>
      <c r="C88" s="6">
        <v>-1.3473887147251618E-2</v>
      </c>
    </row>
    <row r="89" spans="1:3" x14ac:dyDescent="0.2">
      <c r="A89" s="6">
        <v>65</v>
      </c>
      <c r="B89" s="6">
        <v>2.0841950733182058E-2</v>
      </c>
      <c r="C89" s="6">
        <v>2.3314637843311604E-2</v>
      </c>
    </row>
    <row r="90" spans="1:3" x14ac:dyDescent="0.2">
      <c r="A90" s="6">
        <v>66</v>
      </c>
      <c r="B90" s="6">
        <v>-8.6255066290391903E-3</v>
      </c>
      <c r="C90" s="6">
        <v>-2.9352618856162142E-2</v>
      </c>
    </row>
    <row r="91" spans="1:3" x14ac:dyDescent="0.2">
      <c r="A91" s="6">
        <v>67</v>
      </c>
      <c r="B91" s="6">
        <v>2.257419236558016E-2</v>
      </c>
      <c r="C91" s="6">
        <v>-5.601516047098809E-2</v>
      </c>
    </row>
    <row r="92" spans="1:3" x14ac:dyDescent="0.2">
      <c r="A92" s="6">
        <v>68</v>
      </c>
      <c r="B92" s="6">
        <v>-5.0708147681764765E-2</v>
      </c>
      <c r="C92" s="6">
        <v>-1.7695968584131902E-2</v>
      </c>
    </row>
    <row r="93" spans="1:3" x14ac:dyDescent="0.2">
      <c r="A93" s="6">
        <v>69</v>
      </c>
      <c r="B93" s="6">
        <v>-2.3390464904047222E-2</v>
      </c>
      <c r="C93" s="6">
        <v>1.3329773200989395E-3</v>
      </c>
    </row>
    <row r="94" spans="1:3" x14ac:dyDescent="0.2">
      <c r="A94" s="6">
        <v>70</v>
      </c>
      <c r="B94" s="6">
        <v>8.1396835255178171E-2</v>
      </c>
      <c r="C94" s="6">
        <v>-1.2842838669245571E-3</v>
      </c>
    </row>
    <row r="95" spans="1:3" x14ac:dyDescent="0.2">
      <c r="A95" s="6">
        <v>71</v>
      </c>
      <c r="B95" s="6">
        <v>1.3068467777888889E-2</v>
      </c>
      <c r="C95" s="6">
        <v>-1.877471749781004E-2</v>
      </c>
    </row>
    <row r="96" spans="1:3" x14ac:dyDescent="0.2">
      <c r="A96" s="6">
        <v>72</v>
      </c>
      <c r="B96" s="6">
        <v>-1.1687204930633188E-2</v>
      </c>
      <c r="C96" s="6">
        <v>-0.10510282392024313</v>
      </c>
    </row>
    <row r="97" spans="1:3" x14ac:dyDescent="0.2">
      <c r="A97" s="6">
        <v>73</v>
      </c>
      <c r="B97" s="6">
        <v>-4.7601412095906639E-2</v>
      </c>
      <c r="C97" s="6">
        <v>-3.0621785224333467E-2</v>
      </c>
    </row>
    <row r="98" spans="1:3" x14ac:dyDescent="0.2">
      <c r="A98" s="6">
        <v>74</v>
      </c>
      <c r="B98" s="6">
        <v>1.1325452506011241E-2</v>
      </c>
      <c r="C98" s="6">
        <v>-1.2661344412396271E-2</v>
      </c>
    </row>
    <row r="99" spans="1:3" x14ac:dyDescent="0.2">
      <c r="A99" s="6">
        <v>75</v>
      </c>
      <c r="B99" s="6">
        <v>7.8158214664716258E-2</v>
      </c>
      <c r="C99" s="6">
        <v>4.1588225584110669E-2</v>
      </c>
    </row>
    <row r="100" spans="1:3" x14ac:dyDescent="0.2">
      <c r="A100" s="6">
        <v>76</v>
      </c>
      <c r="B100" s="6">
        <v>2.2284390058426463E-2</v>
      </c>
      <c r="C100" s="6">
        <v>-0.17301542354680793</v>
      </c>
    </row>
    <row r="101" spans="1:3" x14ac:dyDescent="0.2">
      <c r="A101" s="6">
        <v>77</v>
      </c>
      <c r="B101" s="6">
        <v>2.4728406586758355E-2</v>
      </c>
      <c r="C101" s="6">
        <v>4.4207929968790735E-2</v>
      </c>
    </row>
    <row r="102" spans="1:3" x14ac:dyDescent="0.2">
      <c r="A102" s="6">
        <v>78</v>
      </c>
      <c r="B102" s="6">
        <v>1.3721555688923578E-2</v>
      </c>
      <c r="C102" s="6">
        <v>-5.7318229407001778E-2</v>
      </c>
    </row>
    <row r="103" spans="1:3" x14ac:dyDescent="0.2">
      <c r="A103" s="6">
        <v>79</v>
      </c>
      <c r="B103" s="6">
        <v>4.8336268555625533E-2</v>
      </c>
      <c r="C103" s="6">
        <v>3.7899224180314828E-2</v>
      </c>
    </row>
    <row r="104" spans="1:3" x14ac:dyDescent="0.2">
      <c r="A104" s="6">
        <v>80</v>
      </c>
      <c r="B104" s="6">
        <v>1.3404451786589685E-2</v>
      </c>
      <c r="C104" s="6">
        <v>9.9272351644403099E-3</v>
      </c>
    </row>
    <row r="105" spans="1:3" x14ac:dyDescent="0.2">
      <c r="A105" s="6">
        <v>81</v>
      </c>
      <c r="B105" s="6">
        <v>1.3629694906933889E-2</v>
      </c>
      <c r="C105" s="6">
        <v>4.981823174860775E-2</v>
      </c>
    </row>
    <row r="106" spans="1:3" x14ac:dyDescent="0.2">
      <c r="A106" s="6">
        <v>82</v>
      </c>
      <c r="B106" s="6">
        <v>-1.0984181092129817E-2</v>
      </c>
      <c r="C106" s="6">
        <v>1.5308816362206342E-2</v>
      </c>
    </row>
    <row r="107" spans="1:3" x14ac:dyDescent="0.2">
      <c r="A107" s="6">
        <v>83</v>
      </c>
      <c r="B107" s="6">
        <v>4.9971626941728325E-2</v>
      </c>
      <c r="C107" s="6">
        <v>-7.1785836112778167E-2</v>
      </c>
    </row>
    <row r="108" spans="1:3" x14ac:dyDescent="0.2">
      <c r="A108" s="6">
        <v>84</v>
      </c>
      <c r="B108" s="6">
        <v>2.9090911635406554E-2</v>
      </c>
      <c r="C108" s="6">
        <v>1.7749734410243825E-2</v>
      </c>
    </row>
    <row r="109" spans="1:3" x14ac:dyDescent="0.2">
      <c r="A109" s="6">
        <v>85</v>
      </c>
      <c r="B109" s="6">
        <v>3.2389971630938361E-2</v>
      </c>
      <c r="C109" s="6">
        <v>1.4251218480212983E-2</v>
      </c>
    </row>
    <row r="110" spans="1:3" x14ac:dyDescent="0.2">
      <c r="A110" s="6">
        <v>86</v>
      </c>
      <c r="B110" s="6">
        <v>4.2490427442429785E-2</v>
      </c>
      <c r="C110" s="6">
        <v>8.289122104926705E-2</v>
      </c>
    </row>
    <row r="111" spans="1:3" x14ac:dyDescent="0.2">
      <c r="A111" s="6">
        <v>87</v>
      </c>
      <c r="B111" s="6">
        <v>1.2715561901969633E-2</v>
      </c>
      <c r="C111" s="6">
        <v>3.482620429526441E-2</v>
      </c>
    </row>
    <row r="112" spans="1:3" x14ac:dyDescent="0.2">
      <c r="A112" s="6">
        <v>88</v>
      </c>
      <c r="B112" s="6">
        <v>2.0125830866954408E-2</v>
      </c>
      <c r="C112" s="6">
        <v>-2.0195833317068763E-2</v>
      </c>
    </row>
    <row r="113" spans="1:3" x14ac:dyDescent="0.2">
      <c r="A113" s="6">
        <v>89</v>
      </c>
      <c r="B113" s="6">
        <v>1.9851017354600854E-2</v>
      </c>
      <c r="C113" s="6">
        <v>4.5753185742185516E-2</v>
      </c>
    </row>
    <row r="114" spans="1:3" x14ac:dyDescent="0.2">
      <c r="A114" s="6">
        <v>90</v>
      </c>
      <c r="B114" s="6">
        <v>1.9983526242699987E-2</v>
      </c>
      <c r="C114" s="6">
        <v>-7.8899483657925373E-2</v>
      </c>
    </row>
    <row r="115" spans="1:3" x14ac:dyDescent="0.2">
      <c r="A115" s="6">
        <v>91</v>
      </c>
      <c r="B115" s="6">
        <v>3.0584519407356389E-2</v>
      </c>
      <c r="C115" s="6">
        <v>1.5960856220891273E-3</v>
      </c>
    </row>
    <row r="116" spans="1:3" x14ac:dyDescent="0.2">
      <c r="A116" s="6">
        <v>92</v>
      </c>
      <c r="B116" s="6">
        <v>1.2218116951759709E-2</v>
      </c>
      <c r="C116" s="6">
        <v>8.9349715567363749E-2</v>
      </c>
    </row>
    <row r="117" spans="1:3" x14ac:dyDescent="0.2">
      <c r="A117" s="6">
        <v>93</v>
      </c>
      <c r="B117" s="6">
        <v>3.3884424888588213E-2</v>
      </c>
      <c r="C117" s="6">
        <v>-9.601943677004407E-2</v>
      </c>
    </row>
    <row r="118" spans="1:3" x14ac:dyDescent="0.2">
      <c r="A118" s="6">
        <v>94</v>
      </c>
      <c r="B118" s="6">
        <v>2.9567322604205911E-2</v>
      </c>
      <c r="C118" s="6">
        <v>6.2836820581185782E-2</v>
      </c>
    </row>
    <row r="119" spans="1:3" x14ac:dyDescent="0.2">
      <c r="A119" s="6">
        <v>95</v>
      </c>
      <c r="B119" s="6">
        <v>3.7339273397436271E-2</v>
      </c>
      <c r="C119" s="6">
        <v>-1.7193567704478468E-2</v>
      </c>
    </row>
    <row r="120" spans="1:3" x14ac:dyDescent="0.2">
      <c r="A120" s="6">
        <v>96</v>
      </c>
      <c r="B120" s="6">
        <v>2.2632925745156043E-2</v>
      </c>
      <c r="C120" s="6">
        <v>-3.799634093987149E-2</v>
      </c>
    </row>
    <row r="121" spans="1:3" x14ac:dyDescent="0.2">
      <c r="A121" s="6">
        <v>97</v>
      </c>
      <c r="B121" s="6">
        <v>5.96049110344396E-2</v>
      </c>
      <c r="C121" s="6">
        <v>-7.0297877573239562E-2</v>
      </c>
    </row>
    <row r="122" spans="1:3" x14ac:dyDescent="0.2">
      <c r="A122" s="6">
        <v>98</v>
      </c>
      <c r="B122" s="6">
        <v>-2.9247413412859507E-2</v>
      </c>
      <c r="C122" s="6">
        <v>9.4669918721269702E-2</v>
      </c>
    </row>
    <row r="123" spans="1:3" x14ac:dyDescent="0.2">
      <c r="A123" s="6">
        <v>99</v>
      </c>
      <c r="B123" s="6">
        <v>-7.7893845616085616E-3</v>
      </c>
      <c r="C123" s="6">
        <v>-5.2014761437183525E-2</v>
      </c>
    </row>
    <row r="124" spans="1:3" x14ac:dyDescent="0.2">
      <c r="A124" s="6">
        <v>100</v>
      </c>
      <c r="B124" s="6">
        <v>1.5358804032098883E-2</v>
      </c>
      <c r="C124" s="6">
        <v>-3.0492746616815548E-2</v>
      </c>
    </row>
    <row r="125" spans="1:3" x14ac:dyDescent="0.2">
      <c r="A125" s="6">
        <v>101</v>
      </c>
      <c r="B125" s="6">
        <v>3.6239203061369879E-2</v>
      </c>
      <c r="C125" s="6">
        <v>9.0552906523428345E-2</v>
      </c>
    </row>
    <row r="126" spans="1:3" x14ac:dyDescent="0.2">
      <c r="A126" s="6">
        <v>102</v>
      </c>
      <c r="B126" s="6">
        <v>1.5916764625111688E-2</v>
      </c>
      <c r="C126" s="6">
        <v>-2.5379394423774917E-2</v>
      </c>
    </row>
    <row r="127" spans="1:3" x14ac:dyDescent="0.2">
      <c r="A127" s="6">
        <v>103</v>
      </c>
      <c r="B127" s="6">
        <v>4.1471941205602776E-2</v>
      </c>
      <c r="C127" s="6">
        <v>-1.3873311274346978E-2</v>
      </c>
    </row>
    <row r="128" spans="1:3" x14ac:dyDescent="0.2">
      <c r="A128" s="6">
        <v>104</v>
      </c>
      <c r="B128" s="6">
        <v>4.0143745322360827E-2</v>
      </c>
      <c r="C128" s="6">
        <v>0.14223031009351711</v>
      </c>
    </row>
    <row r="129" spans="1:3" x14ac:dyDescent="0.2">
      <c r="A129" s="6">
        <v>105</v>
      </c>
      <c r="B129" s="6">
        <v>1.1086810603231311E-2</v>
      </c>
      <c r="C129" s="6">
        <v>-1.9424472506264279E-2</v>
      </c>
    </row>
    <row r="130" spans="1:3" x14ac:dyDescent="0.2">
      <c r="A130" s="6">
        <v>106</v>
      </c>
      <c r="B130" s="6">
        <v>-6.5561134116230713E-2</v>
      </c>
      <c r="C130" s="6">
        <v>3.4609021668672843E-2</v>
      </c>
    </row>
    <row r="131" spans="1:3" x14ac:dyDescent="0.2">
      <c r="A131" s="6">
        <v>107</v>
      </c>
      <c r="B131" s="6">
        <v>2.8840947329551878E-2</v>
      </c>
      <c r="C131" s="6">
        <v>-0.22815689421143953</v>
      </c>
    </row>
    <row r="132" spans="1:3" x14ac:dyDescent="0.2">
      <c r="A132" s="6">
        <v>108</v>
      </c>
      <c r="B132" s="6">
        <v>-8.2585655330270721E-2</v>
      </c>
      <c r="C132" s="6">
        <v>-4.1502465666956867E-2</v>
      </c>
    </row>
    <row r="133" spans="1:3" x14ac:dyDescent="0.2">
      <c r="A133" s="6">
        <v>109</v>
      </c>
      <c r="B133" s="6">
        <v>9.445954001278474E-2</v>
      </c>
      <c r="C133" s="6">
        <v>-4.0772812173586033E-2</v>
      </c>
    </row>
    <row r="134" spans="1:3" x14ac:dyDescent="0.2">
      <c r="A134" s="6">
        <v>110</v>
      </c>
      <c r="B134" s="6">
        <v>4.2540316923751362E-2</v>
      </c>
      <c r="C134" s="6">
        <v>1.1904031497127626E-3</v>
      </c>
    </row>
    <row r="135" spans="1:3" x14ac:dyDescent="0.2">
      <c r="A135" s="6">
        <v>111</v>
      </c>
      <c r="B135" s="6">
        <v>2.3420595382379054E-2</v>
      </c>
      <c r="C135" s="6">
        <v>6.9182286632584605E-2</v>
      </c>
    </row>
    <row r="136" spans="1:3" x14ac:dyDescent="0.2">
      <c r="A136" s="6">
        <v>112</v>
      </c>
      <c r="B136" s="6">
        <v>4.7484165097884432E-2</v>
      </c>
      <c r="C136" s="6">
        <v>7.4168137630710174E-3</v>
      </c>
    </row>
    <row r="137" spans="1:3" x14ac:dyDescent="0.2">
      <c r="A137" s="6">
        <v>113</v>
      </c>
      <c r="B137" s="6">
        <v>-5.2403486106234798E-2</v>
      </c>
      <c r="C137" s="6">
        <v>-7.9683236271338165E-2</v>
      </c>
    </row>
    <row r="138" spans="1:3" x14ac:dyDescent="0.2">
      <c r="A138" s="6">
        <v>114</v>
      </c>
      <c r="B138" s="6">
        <v>7.5149438869603166E-2</v>
      </c>
      <c r="C138" s="6">
        <v>4.752738044774206E-2</v>
      </c>
    </row>
    <row r="139" spans="1:3" x14ac:dyDescent="0.2">
      <c r="A139" s="6">
        <v>115</v>
      </c>
      <c r="B139" s="6">
        <v>2.2348036342375872E-2</v>
      </c>
      <c r="C139" s="6">
        <v>5.1268529376693413E-2</v>
      </c>
    </row>
    <row r="140" spans="1:3" x14ac:dyDescent="0.2">
      <c r="A140" s="6">
        <v>116</v>
      </c>
      <c r="B140" s="6">
        <v>-9.6453589311309151E-3</v>
      </c>
      <c r="C140" s="6">
        <v>-7.063459132132726E-3</v>
      </c>
    </row>
    <row r="141" spans="1:3" x14ac:dyDescent="0.2">
      <c r="A141" s="6">
        <v>117</v>
      </c>
      <c r="B141" s="6">
        <v>2.639536517268919E-2</v>
      </c>
      <c r="C141" s="6">
        <v>4.4027683123686129E-2</v>
      </c>
    </row>
    <row r="142" spans="1:3" x14ac:dyDescent="0.2">
      <c r="A142" s="6">
        <v>118</v>
      </c>
      <c r="B142" s="6">
        <v>2.9550797895793603E-2</v>
      </c>
      <c r="C142" s="6">
        <v>7.5425243861413832E-2</v>
      </c>
    </row>
    <row r="143" spans="1:3" x14ac:dyDescent="0.2">
      <c r="A143" s="6">
        <v>119</v>
      </c>
      <c r="B143" s="6">
        <v>4.4701380449673617E-2</v>
      </c>
      <c r="C143" s="6">
        <v>2.9871626415786362E-2</v>
      </c>
    </row>
    <row r="144" spans="1:3" ht="17" thickBot="1" x14ac:dyDescent="0.25">
      <c r="A144" s="7">
        <v>120</v>
      </c>
      <c r="B144" s="7">
        <v>3.84371602974002E-2</v>
      </c>
      <c r="C144" s="7">
        <v>5.5766953495920951E-2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76"/>
  <sheetViews>
    <sheetView tabSelected="1" topLeftCell="A156" zoomScale="150" zoomScaleNormal="150" workbookViewId="0">
      <selection activeCell="D165" sqref="D165"/>
    </sheetView>
  </sheetViews>
  <sheetFormatPr baseColWidth="10" defaultRowHeight="16" x14ac:dyDescent="0.2"/>
  <cols>
    <col min="14" max="14" width="12.83203125" bestFit="1" customWidth="1"/>
    <col min="20" max="20" width="20.6640625" customWidth="1"/>
  </cols>
  <sheetData>
    <row r="1" spans="1:14" x14ac:dyDescent="0.2">
      <c r="A1" t="s">
        <v>3</v>
      </c>
    </row>
    <row r="2" spans="1:14" x14ac:dyDescent="0.2">
      <c r="C2" t="s">
        <v>5</v>
      </c>
      <c r="F2">
        <v>112</v>
      </c>
      <c r="G2" t="s">
        <v>15</v>
      </c>
    </row>
    <row r="3" spans="1:14" x14ac:dyDescent="0.2">
      <c r="C3" t="s">
        <v>6</v>
      </c>
      <c r="F3">
        <v>14</v>
      </c>
    </row>
    <row r="4" spans="1:14" x14ac:dyDescent="0.2">
      <c r="B4" t="s">
        <v>4</v>
      </c>
      <c r="F4" s="2">
        <f>F2+F3</f>
        <v>126</v>
      </c>
    </row>
    <row r="5" spans="1:14" x14ac:dyDescent="0.2">
      <c r="E5" t="s">
        <v>7</v>
      </c>
    </row>
    <row r="6" spans="1:14" x14ac:dyDescent="0.2">
      <c r="F6" t="s">
        <v>8</v>
      </c>
      <c r="I6">
        <v>2.682E-2</v>
      </c>
    </row>
    <row r="7" spans="1:14" x14ac:dyDescent="0.2">
      <c r="F7" t="s">
        <v>9</v>
      </c>
      <c r="I7">
        <v>8.2000000000000007E-3</v>
      </c>
      <c r="J7" t="s">
        <v>20</v>
      </c>
      <c r="M7">
        <f>I6-I7</f>
        <v>1.8619999999999998E-2</v>
      </c>
      <c r="N7" t="s">
        <v>21</v>
      </c>
    </row>
    <row r="8" spans="1:14" x14ac:dyDescent="0.2">
      <c r="F8" t="s">
        <v>10</v>
      </c>
      <c r="I8">
        <f>I6-0.5*I7</f>
        <v>2.2720000000000001E-2</v>
      </c>
      <c r="J8" t="s">
        <v>11</v>
      </c>
    </row>
    <row r="9" spans="1:14" x14ac:dyDescent="0.2">
      <c r="F9" t="s">
        <v>12</v>
      </c>
      <c r="I9">
        <v>0.22</v>
      </c>
    </row>
    <row r="10" spans="1:14" x14ac:dyDescent="0.2">
      <c r="F10" t="s">
        <v>13</v>
      </c>
      <c r="I10">
        <f>(1-I9)*I8</f>
        <v>1.7721600000000001E-2</v>
      </c>
    </row>
    <row r="12" spans="1:14" x14ac:dyDescent="0.2">
      <c r="B12" t="s">
        <v>14</v>
      </c>
      <c r="D12" s="3">
        <v>2266</v>
      </c>
      <c r="E12" t="s">
        <v>15</v>
      </c>
      <c r="G12" t="s">
        <v>22</v>
      </c>
      <c r="K12">
        <v>48</v>
      </c>
      <c r="L12" t="s">
        <v>23</v>
      </c>
    </row>
    <row r="13" spans="1:14" x14ac:dyDescent="0.2">
      <c r="G13" t="s">
        <v>24</v>
      </c>
    </row>
    <row r="14" spans="1:14" x14ac:dyDescent="0.2">
      <c r="B14" t="s">
        <v>16</v>
      </c>
      <c r="D14" t="s">
        <v>17</v>
      </c>
      <c r="F14" s="3">
        <f>F4+D12</f>
        <v>2392</v>
      </c>
    </row>
    <row r="15" spans="1:14" x14ac:dyDescent="0.2">
      <c r="D15" t="s">
        <v>18</v>
      </c>
      <c r="F15">
        <f>F4/F14</f>
        <v>5.2675585284280936E-2</v>
      </c>
    </row>
    <row r="16" spans="1:14" x14ac:dyDescent="0.2">
      <c r="D16" t="s">
        <v>19</v>
      </c>
      <c r="F16">
        <f>D12/F14</f>
        <v>0.94732441471571904</v>
      </c>
    </row>
    <row r="20" spans="1:18" x14ac:dyDescent="0.2">
      <c r="A20" t="s">
        <v>36</v>
      </c>
    </row>
    <row r="21" spans="1:18" x14ac:dyDescent="0.2">
      <c r="A21" t="s">
        <v>37</v>
      </c>
      <c r="D21" t="s">
        <v>38</v>
      </c>
      <c r="L21" s="5">
        <v>0.06</v>
      </c>
      <c r="M21" t="s">
        <v>39</v>
      </c>
    </row>
    <row r="22" spans="1:18" x14ac:dyDescent="0.2">
      <c r="D22" s="2" t="s">
        <v>40</v>
      </c>
    </row>
    <row r="23" spans="1:18" x14ac:dyDescent="0.2">
      <c r="C23" s="2" t="s">
        <v>41</v>
      </c>
      <c r="I23" t="s">
        <v>96</v>
      </c>
    </row>
    <row r="24" spans="1:18" x14ac:dyDescent="0.2">
      <c r="C24" t="s">
        <v>45</v>
      </c>
      <c r="E24">
        <f>M7+L157*0.04</f>
        <v>5.8251052657810026E-2</v>
      </c>
    </row>
    <row r="26" spans="1:18" x14ac:dyDescent="0.2">
      <c r="A26" t="s">
        <v>46</v>
      </c>
      <c r="E26" s="2">
        <f>F15*I10+F16*E24</f>
        <v>5.6116140017808326E-2</v>
      </c>
    </row>
    <row r="31" spans="1:18" x14ac:dyDescent="0.2">
      <c r="E31" t="s">
        <v>26</v>
      </c>
      <c r="I31" t="s">
        <v>29</v>
      </c>
      <c r="L31" t="s">
        <v>32</v>
      </c>
      <c r="N31" t="s">
        <v>54</v>
      </c>
      <c r="R31" t="s">
        <v>87</v>
      </c>
    </row>
    <row r="32" spans="1:18" x14ac:dyDescent="0.2">
      <c r="A32" s="1" t="s">
        <v>0</v>
      </c>
      <c r="B32" s="1" t="s">
        <v>2</v>
      </c>
      <c r="C32" s="4" t="s">
        <v>1</v>
      </c>
      <c r="E32" t="s">
        <v>27</v>
      </c>
      <c r="F32" t="s">
        <v>28</v>
      </c>
      <c r="I32" t="s">
        <v>27</v>
      </c>
      <c r="J32" t="s">
        <v>28</v>
      </c>
      <c r="L32" t="s">
        <v>33</v>
      </c>
      <c r="N32" t="s">
        <v>57</v>
      </c>
      <c r="R32" t="s">
        <v>86</v>
      </c>
    </row>
    <row r="33" spans="1:18" x14ac:dyDescent="0.2">
      <c r="A33">
        <v>20100129</v>
      </c>
      <c r="B33">
        <v>-9.2763525283402509E-2</v>
      </c>
      <c r="C33">
        <v>-3.780363767917122E-2</v>
      </c>
      <c r="E33">
        <f>B33-$B$154</f>
        <v>-0.11287978630960327</v>
      </c>
      <c r="F33">
        <f>C33-$C$154</f>
        <v>-4.7363048811185374E-2</v>
      </c>
      <c r="I33">
        <f>E33^2</f>
        <v>1.2741846157301697E-2</v>
      </c>
      <c r="J33">
        <f>F33^2</f>
        <v>2.2432583926907282E-3</v>
      </c>
      <c r="L33">
        <f>E33*F33</f>
        <v>5.3463308287779142E-3</v>
      </c>
      <c r="N33">
        <f>B33-$E$166-$L$157*C33</f>
        <v>-6.5953599272840419E-2</v>
      </c>
      <c r="R33">
        <f>N33^2</f>
        <v>4.3498772570424163E-3</v>
      </c>
    </row>
    <row r="34" spans="1:18" x14ac:dyDescent="0.2">
      <c r="A34">
        <v>20100226</v>
      </c>
      <c r="B34">
        <v>6.3331543032463161E-2</v>
      </c>
      <c r="C34">
        <v>3.4194642053833303E-2</v>
      </c>
      <c r="E34">
        <f t="shared" ref="E34:E97" si="0">B34-$B$154</f>
        <v>4.3215282006262394E-2</v>
      </c>
      <c r="F34">
        <f t="shared" ref="F34:F97" si="1">C34-$C$154</f>
        <v>2.4635230921819146E-2</v>
      </c>
      <c r="I34">
        <f t="shared" ref="I34:I97" si="2">E34^2</f>
        <v>1.8675605988807862E-3</v>
      </c>
      <c r="J34">
        <f t="shared" ref="J34:J97" si="3">F34^2</f>
        <v>6.0689460257135422E-4</v>
      </c>
      <c r="L34">
        <f t="shared" ref="L34:L97" si="4">E34*F34</f>
        <v>1.06461845157581E-3</v>
      </c>
      <c r="N34">
        <f t="shared" ref="N34:N97" si="5">B34-$E$166-$L$157*C34</f>
        <v>1.8807278658764283E-2</v>
      </c>
      <c r="R34">
        <f t="shared" ref="R34:R97" si="6">N34^2</f>
        <v>3.5371373054841047E-4</v>
      </c>
    </row>
    <row r="35" spans="1:18" x14ac:dyDescent="0.2">
      <c r="A35">
        <v>20100331</v>
      </c>
      <c r="B35">
        <v>0.13843062177842891</v>
      </c>
      <c r="C35">
        <v>6.1683825368127186E-2</v>
      </c>
      <c r="E35">
        <f t="shared" si="0"/>
        <v>0.11831436075222815</v>
      </c>
      <c r="F35">
        <f t="shared" si="1"/>
        <v>5.2124414236113026E-2</v>
      </c>
      <c r="I35">
        <f t="shared" si="2"/>
        <v>1.3998287960208385E-2</v>
      </c>
      <c r="J35">
        <f t="shared" si="3"/>
        <v>2.7169545594579025E-3</v>
      </c>
      <c r="L35">
        <f t="shared" si="4"/>
        <v>6.1670667499300535E-3</v>
      </c>
      <c r="N35">
        <f t="shared" si="5"/>
        <v>6.6670725618505677E-2</v>
      </c>
      <c r="R35">
        <f t="shared" si="6"/>
        <v>4.4449856544980688E-3</v>
      </c>
    </row>
    <row r="36" spans="1:18" x14ac:dyDescent="0.2">
      <c r="A36">
        <v>20100430</v>
      </c>
      <c r="B36">
        <v>0.10527941236904352</v>
      </c>
      <c r="C36">
        <v>1.98643900947011E-2</v>
      </c>
      <c r="E36">
        <f t="shared" si="0"/>
        <v>8.5163151342842747E-2</v>
      </c>
      <c r="F36">
        <f t="shared" si="1"/>
        <v>1.0304978962686943E-2</v>
      </c>
      <c r="I36">
        <f t="shared" si="2"/>
        <v>7.2527623466439387E-3</v>
      </c>
      <c r="J36">
        <f t="shared" si="3"/>
        <v>1.0619259142142047E-4</v>
      </c>
      <c r="L36">
        <f t="shared" si="4"/>
        <v>8.7760448298411877E-4</v>
      </c>
      <c r="N36">
        <f t="shared" si="5"/>
        <v>7.4953222245145987E-2</v>
      </c>
      <c r="R36">
        <f t="shared" si="6"/>
        <v>5.6179855249302475E-3</v>
      </c>
    </row>
    <row r="37" spans="1:18" x14ac:dyDescent="0.2">
      <c r="A37">
        <v>20100528</v>
      </c>
      <c r="B37">
        <v>-1.6256422519522772E-2</v>
      </c>
      <c r="C37">
        <v>-8.2472239931713723E-2</v>
      </c>
      <c r="E37">
        <f t="shared" si="0"/>
        <v>-3.6372683545723539E-2</v>
      </c>
      <c r="F37">
        <f t="shared" si="1"/>
        <v>-9.2031651063727876E-2</v>
      </c>
      <c r="I37">
        <f t="shared" si="2"/>
        <v>1.3229721083173479E-3</v>
      </c>
      <c r="J37">
        <f t="shared" si="3"/>
        <v>8.4698247975157643E-3</v>
      </c>
      <c r="L37">
        <f t="shared" si="4"/>
        <v>3.3474381203314253E-3</v>
      </c>
      <c r="N37">
        <f t="shared" si="5"/>
        <v>5.4810096691571421E-2</v>
      </c>
      <c r="R37">
        <f t="shared" si="6"/>
        <v>3.0041466993394085E-3</v>
      </c>
    </row>
    <row r="38" spans="1:18" x14ac:dyDescent="0.2">
      <c r="A38">
        <v>20100630</v>
      </c>
      <c r="B38">
        <v>-2.1046941133643974E-2</v>
      </c>
      <c r="C38">
        <v>-5.2077812567795305E-2</v>
      </c>
      <c r="E38">
        <f t="shared" si="0"/>
        <v>-4.1163202159844745E-2</v>
      </c>
      <c r="F38">
        <f t="shared" si="1"/>
        <v>-6.1637223699809465E-2</v>
      </c>
      <c r="I38">
        <f t="shared" si="2"/>
        <v>1.6944092120522471E-3</v>
      </c>
      <c r="J38">
        <f t="shared" si="3"/>
        <v>3.7991473454203535E-3</v>
      </c>
      <c r="L38">
        <f t="shared" si="4"/>
        <v>2.5371854997268306E-3</v>
      </c>
      <c r="N38">
        <f t="shared" si="5"/>
        <v>1.9905499293364388E-2</v>
      </c>
      <c r="R38">
        <f t="shared" si="6"/>
        <v>3.9622890211813019E-4</v>
      </c>
    </row>
    <row r="39" spans="1:18" x14ac:dyDescent="0.2">
      <c r="A39">
        <v>20100730</v>
      </c>
      <c r="B39">
        <v>2.2486277984203499E-2</v>
      </c>
      <c r="C39">
        <v>6.7947391830168305E-2</v>
      </c>
      <c r="E39">
        <f t="shared" si="0"/>
        <v>2.3700169580027318E-3</v>
      </c>
      <c r="F39">
        <f t="shared" si="1"/>
        <v>5.8387980698154152E-2</v>
      </c>
      <c r="I39">
        <f t="shared" si="2"/>
        <v>5.616980381220523E-6</v>
      </c>
      <c r="J39">
        <f t="shared" si="3"/>
        <v>3.4091562900080219E-3</v>
      </c>
      <c r="L39">
        <f t="shared" si="4"/>
        <v>1.3838050439816152E-4</v>
      </c>
      <c r="N39">
        <f t="shared" si="5"/>
        <v>-5.5479411482790841E-2</v>
      </c>
      <c r="R39">
        <f t="shared" si="6"/>
        <v>3.0779650984768241E-3</v>
      </c>
    </row>
    <row r="40" spans="1:18" x14ac:dyDescent="0.2">
      <c r="A40">
        <v>20100831</v>
      </c>
      <c r="B40">
        <v>-5.657564250768269E-2</v>
      </c>
      <c r="C40">
        <v>-4.3788891409383371E-2</v>
      </c>
      <c r="E40">
        <f t="shared" si="0"/>
        <v>-7.6691903533883457E-2</v>
      </c>
      <c r="F40">
        <f t="shared" si="1"/>
        <v>-5.3348302541397524E-2</v>
      </c>
      <c r="I40">
        <f t="shared" si="2"/>
        <v>5.8816480676504856E-3</v>
      </c>
      <c r="J40">
        <f t="shared" si="3"/>
        <v>2.8460413840484815E-3</v>
      </c>
      <c r="L40">
        <f t="shared" si="4"/>
        <v>4.0913828722012888E-3</v>
      </c>
      <c r="N40">
        <f t="shared" si="5"/>
        <v>-2.3835668853310815E-2</v>
      </c>
      <c r="R40">
        <f t="shared" si="6"/>
        <v>5.6813910968469129E-4</v>
      </c>
    </row>
    <row r="41" spans="1:18" x14ac:dyDescent="0.2">
      <c r="A41">
        <v>20100930</v>
      </c>
      <c r="B41">
        <v>0.15462056941185387</v>
      </c>
      <c r="C41">
        <v>8.7595956089967703E-2</v>
      </c>
      <c r="E41">
        <f t="shared" si="0"/>
        <v>0.13450430838565311</v>
      </c>
      <c r="F41">
        <f t="shared" si="1"/>
        <v>7.8036544957953549E-2</v>
      </c>
      <c r="I41">
        <f t="shared" si="2"/>
        <v>1.8091408974302874E-2</v>
      </c>
      <c r="J41">
        <f t="shared" si="3"/>
        <v>6.0897023489747057E-3</v>
      </c>
      <c r="L41">
        <f t="shared" si="4"/>
        <v>1.0496251508375468E-2</v>
      </c>
      <c r="N41">
        <f t="shared" si="5"/>
        <v>5.718754782409767E-2</v>
      </c>
      <c r="R41">
        <f t="shared" si="6"/>
        <v>3.2704156261334581E-3</v>
      </c>
    </row>
    <row r="42" spans="1:18" x14ac:dyDescent="0.2">
      <c r="A42">
        <v>20101029</v>
      </c>
      <c r="B42">
        <v>5.895075108791864E-2</v>
      </c>
      <c r="C42">
        <v>3.7788919394857935E-2</v>
      </c>
      <c r="E42">
        <f t="shared" si="0"/>
        <v>3.8834490061717873E-2</v>
      </c>
      <c r="F42">
        <f t="shared" si="1"/>
        <v>2.8229508262843778E-2</v>
      </c>
      <c r="I42">
        <f t="shared" si="2"/>
        <v>1.5081176183536643E-3</v>
      </c>
      <c r="J42">
        <f t="shared" si="3"/>
        <v>7.9690513676196513E-4</v>
      </c>
      <c r="L42">
        <f t="shared" si="4"/>
        <v>1.0962785580805893E-3</v>
      </c>
      <c r="N42">
        <f t="shared" si="5"/>
        <v>1.0865361849996744E-2</v>
      </c>
      <c r="R42">
        <f t="shared" si="6"/>
        <v>1.1805608813136466E-4</v>
      </c>
    </row>
    <row r="43" spans="1:18" x14ac:dyDescent="0.2">
      <c r="A43">
        <v>20101130</v>
      </c>
      <c r="B43">
        <v>3.3231660682137371E-2</v>
      </c>
      <c r="C43">
        <v>5.1119118861761136E-3</v>
      </c>
      <c r="E43">
        <f t="shared" si="0"/>
        <v>1.3115399655936603E-2</v>
      </c>
      <c r="F43">
        <f t="shared" si="1"/>
        <v>-4.4474992458380432E-3</v>
      </c>
      <c r="I43">
        <f t="shared" si="2"/>
        <v>1.7201370813494198E-4</v>
      </c>
      <c r="J43">
        <f t="shared" si="3"/>
        <v>1.9780249541729962E-5</v>
      </c>
      <c r="L43">
        <f t="shared" si="4"/>
        <v>-5.8330730078642573E-5</v>
      </c>
      <c r="N43">
        <f t="shared" si="5"/>
        <v>1.7521876576121049E-2</v>
      </c>
      <c r="R43">
        <f t="shared" si="6"/>
        <v>3.070161587488195E-4</v>
      </c>
    </row>
    <row r="44" spans="1:18" x14ac:dyDescent="0.2">
      <c r="A44">
        <v>20101231</v>
      </c>
      <c r="B44">
        <v>3.601365295194716E-2</v>
      </c>
      <c r="C44">
        <v>6.5043081325668162E-2</v>
      </c>
      <c r="E44">
        <f t="shared" si="0"/>
        <v>1.5897391925746393E-2</v>
      </c>
      <c r="F44">
        <f t="shared" si="1"/>
        <v>5.5483670193654008E-2</v>
      </c>
      <c r="I44">
        <f t="shared" si="2"/>
        <v>2.527270700407866E-4</v>
      </c>
      <c r="J44">
        <f t="shared" si="3"/>
        <v>3.0784376581581702E-3</v>
      </c>
      <c r="L44">
        <f t="shared" si="4"/>
        <v>8.8204565054737099E-4</v>
      </c>
      <c r="N44">
        <f t="shared" si="5"/>
        <v>-3.9074514451585281E-2</v>
      </c>
      <c r="R44">
        <f t="shared" si="6"/>
        <v>1.5268176796271469E-3</v>
      </c>
    </row>
    <row r="45" spans="1:18" x14ac:dyDescent="0.2">
      <c r="A45">
        <v>20110131</v>
      </c>
      <c r="B45">
        <v>5.0654140172005722E-2</v>
      </c>
      <c r="C45">
        <v>1.895619073843486E-2</v>
      </c>
      <c r="E45">
        <f t="shared" si="0"/>
        <v>3.0537879145804955E-2</v>
      </c>
      <c r="F45">
        <f t="shared" si="1"/>
        <v>9.3967796064207028E-3</v>
      </c>
      <c r="I45">
        <f t="shared" si="2"/>
        <v>9.3256206272378922E-4</v>
      </c>
      <c r="J45">
        <f t="shared" si="3"/>
        <v>8.8299466971644014E-5</v>
      </c>
      <c r="L45">
        <f t="shared" si="4"/>
        <v>2.8695771998064006E-4</v>
      </c>
      <c r="N45">
        <f t="shared" si="5"/>
        <v>2.1227772460907596E-2</v>
      </c>
      <c r="R45">
        <f t="shared" si="6"/>
        <v>4.5061832365206691E-4</v>
      </c>
    </row>
    <row r="46" spans="1:18" x14ac:dyDescent="0.2">
      <c r="A46">
        <v>20110228</v>
      </c>
      <c r="B46">
        <v>4.011934772180082E-2</v>
      </c>
      <c r="C46">
        <v>3.7464363982358868E-2</v>
      </c>
      <c r="E46">
        <f t="shared" si="0"/>
        <v>2.0003086695600053E-2</v>
      </c>
      <c r="F46">
        <f t="shared" si="1"/>
        <v>2.7904952850344712E-2</v>
      </c>
      <c r="I46">
        <f t="shared" si="2"/>
        <v>4.0012347735169187E-4</v>
      </c>
      <c r="J46">
        <f t="shared" si="3"/>
        <v>7.7868639357996149E-4</v>
      </c>
      <c r="L46">
        <f t="shared" si="4"/>
        <v>5.5818519110207708E-4</v>
      </c>
      <c r="N46">
        <f t="shared" si="5"/>
        <v>-7.6444797000428805E-3</v>
      </c>
      <c r="R46">
        <f t="shared" si="6"/>
        <v>5.8438069884367687E-5</v>
      </c>
    </row>
    <row r="47" spans="1:18" x14ac:dyDescent="0.2">
      <c r="A47">
        <v>20110331</v>
      </c>
      <c r="B47">
        <v>-1.3403425929517702E-2</v>
      </c>
      <c r="C47">
        <v>3.347391229474726E-3</v>
      </c>
      <c r="E47">
        <f t="shared" si="0"/>
        <v>-3.351968695571847E-2</v>
      </c>
      <c r="F47">
        <f t="shared" si="1"/>
        <v>-6.2120199025394313E-3</v>
      </c>
      <c r="I47">
        <f t="shared" si="2"/>
        <v>1.1235694136093629E-3</v>
      </c>
      <c r="J47">
        <f t="shared" si="3"/>
        <v>3.8589191269546004E-5</v>
      </c>
      <c r="L47">
        <f t="shared" si="4"/>
        <v>2.0822496249581449E-4</v>
      </c>
      <c r="N47">
        <f t="shared" si="5"/>
        <v>-2.7364964758995868E-2</v>
      </c>
      <c r="R47">
        <f t="shared" si="6"/>
        <v>7.4884129626108574E-4</v>
      </c>
    </row>
    <row r="48" spans="1:18" x14ac:dyDescent="0.2">
      <c r="A48">
        <v>20110429</v>
      </c>
      <c r="B48">
        <v>4.645194359725829E-3</v>
      </c>
      <c r="C48">
        <v>2.8263789316876894E-2</v>
      </c>
      <c r="E48">
        <f t="shared" si="0"/>
        <v>-1.5471066666474938E-2</v>
      </c>
      <c r="F48">
        <f t="shared" si="1"/>
        <v>1.8704378184862737E-2</v>
      </c>
      <c r="I48">
        <f t="shared" si="2"/>
        <v>2.3935390379851195E-4</v>
      </c>
      <c r="J48">
        <f t="shared" si="3"/>
        <v>3.4985376328236907E-4</v>
      </c>
      <c r="L48">
        <f t="shared" si="4"/>
        <v>-2.8937668185297088E-4</v>
      </c>
      <c r="N48">
        <f t="shared" si="5"/>
        <v>-3.4002921585872148E-2</v>
      </c>
      <c r="R48">
        <f t="shared" si="6"/>
        <v>1.1561986763749701E-3</v>
      </c>
    </row>
    <row r="49" spans="1:18" x14ac:dyDescent="0.2">
      <c r="A49">
        <v>20110531</v>
      </c>
      <c r="B49">
        <v>-6.5906708364511972E-3</v>
      </c>
      <c r="C49">
        <v>-1.5012120120503621E-2</v>
      </c>
      <c r="E49">
        <f t="shared" si="0"/>
        <v>-2.6706931862651963E-2</v>
      </c>
      <c r="F49">
        <f t="shared" si="1"/>
        <v>-2.4571531252517778E-2</v>
      </c>
      <c r="I49">
        <f t="shared" si="2"/>
        <v>7.1326020951633469E-4</v>
      </c>
      <c r="J49">
        <f t="shared" si="3"/>
        <v>6.0376014809345791E-4</v>
      </c>
      <c r="L49">
        <f t="shared" si="4"/>
        <v>6.5623021092201558E-4</v>
      </c>
      <c r="N49">
        <f t="shared" si="5"/>
        <v>-2.3620406388630416E-3</v>
      </c>
      <c r="R49">
        <f t="shared" si="6"/>
        <v>5.5792359796405255E-6</v>
      </c>
    </row>
    <row r="50" spans="1:18" x14ac:dyDescent="0.2">
      <c r="A50">
        <v>20110630</v>
      </c>
      <c r="B50">
        <v>-3.5585727725008773E-2</v>
      </c>
      <c r="C50">
        <v>-1.8559160721283982E-2</v>
      </c>
      <c r="E50">
        <f t="shared" si="0"/>
        <v>-5.570198875120954E-2</v>
      </c>
      <c r="F50">
        <f t="shared" si="1"/>
        <v>-2.8118571853298139E-2</v>
      </c>
      <c r="I50">
        <f t="shared" si="2"/>
        <v>3.1027115508398743E-3</v>
      </c>
      <c r="J50">
        <f t="shared" si="3"/>
        <v>7.9065408306909035E-4</v>
      </c>
      <c r="L50">
        <f t="shared" si="4"/>
        <v>1.5662603730724901E-3</v>
      </c>
      <c r="N50">
        <f t="shared" si="5"/>
        <v>-2.7842773706697702E-2</v>
      </c>
      <c r="R50">
        <f t="shared" si="6"/>
        <v>7.7522004768237689E-4</v>
      </c>
    </row>
    <row r="51" spans="1:18" x14ac:dyDescent="0.2">
      <c r="A51">
        <v>20110729</v>
      </c>
      <c r="B51">
        <v>0.15124789940517719</v>
      </c>
      <c r="C51">
        <v>-2.2781539853699559E-2</v>
      </c>
      <c r="E51">
        <f t="shared" si="0"/>
        <v>0.13113163837897643</v>
      </c>
      <c r="F51">
        <f t="shared" si="1"/>
        <v>-3.2340950985713712E-2</v>
      </c>
      <c r="I51">
        <f t="shared" si="2"/>
        <v>1.7195506583954644E-2</v>
      </c>
      <c r="J51">
        <f t="shared" si="3"/>
        <v>1.0459371106603368E-3</v>
      </c>
      <c r="L51">
        <f t="shared" si="4"/>
        <v>-4.2409218894908117E-3</v>
      </c>
      <c r="N51">
        <f t="shared" si="5"/>
        <v>0.16317428666693823</v>
      </c>
      <c r="R51">
        <f t="shared" si="6"/>
        <v>2.6625847829264134E-2</v>
      </c>
    </row>
    <row r="52" spans="1:18" x14ac:dyDescent="0.2">
      <c r="A52">
        <v>20110831</v>
      </c>
      <c r="B52">
        <v>-1.4574696770447385E-2</v>
      </c>
      <c r="C52">
        <v>-5.9217237646307631E-2</v>
      </c>
      <c r="E52">
        <f t="shared" si="0"/>
        <v>-3.4690957796648152E-2</v>
      </c>
      <c r="F52">
        <f t="shared" si="1"/>
        <v>-6.8776648778321792E-2</v>
      </c>
      <c r="I52">
        <f t="shared" si="2"/>
        <v>1.2034625528488231E-3</v>
      </c>
      <c r="J52">
        <f t="shared" si="3"/>
        <v>4.7302274171766327E-3</v>
      </c>
      <c r="L52">
        <f t="shared" si="4"/>
        <v>2.3859278201636539E-3</v>
      </c>
      <c r="N52">
        <f t="shared" si="5"/>
        <v>3.3451316937386268E-2</v>
      </c>
      <c r="R52">
        <f t="shared" si="6"/>
        <v>1.1189906048454654E-3</v>
      </c>
    </row>
    <row r="53" spans="1:18" x14ac:dyDescent="0.2">
      <c r="A53">
        <v>20110930</v>
      </c>
      <c r="B53">
        <v>-9.1628509968354806E-3</v>
      </c>
      <c r="C53">
        <v>-8.8681498138594453E-2</v>
      </c>
      <c r="E53">
        <f t="shared" si="0"/>
        <v>-2.9279112023036249E-2</v>
      </c>
      <c r="F53">
        <f t="shared" si="1"/>
        <v>-9.8240909270608606E-2</v>
      </c>
      <c r="I53">
        <f t="shared" si="2"/>
        <v>8.5726640085750591E-4</v>
      </c>
      <c r="J53">
        <f t="shared" si="3"/>
        <v>9.6512762543159523E-3</v>
      </c>
      <c r="L53">
        <f t="shared" si="4"/>
        <v>2.8764065877790899E-3</v>
      </c>
      <c r="N53">
        <f t="shared" si="5"/>
        <v>6.8055654188329429E-2</v>
      </c>
      <c r="R53">
        <f t="shared" si="6"/>
        <v>4.6315720670014812E-3</v>
      </c>
    </row>
    <row r="54" spans="1:18" x14ac:dyDescent="0.2">
      <c r="A54">
        <v>20111031</v>
      </c>
      <c r="B54">
        <v>5.9704669378157153E-2</v>
      </c>
      <c r="C54">
        <v>0.10798407112453356</v>
      </c>
      <c r="E54">
        <f t="shared" si="0"/>
        <v>3.9588408351956386E-2</v>
      </c>
      <c r="F54">
        <f t="shared" si="1"/>
        <v>9.8424659992519412E-2</v>
      </c>
      <c r="I54">
        <f t="shared" si="2"/>
        <v>1.5672420758412501E-3</v>
      </c>
      <c r="J54">
        <f t="shared" si="3"/>
        <v>9.687413694643052E-3</v>
      </c>
      <c r="L54">
        <f t="shared" si="4"/>
        <v>3.896475631686323E-3</v>
      </c>
      <c r="N54">
        <f t="shared" si="5"/>
        <v>-5.7928413722808235E-2</v>
      </c>
      <c r="R54">
        <f t="shared" si="6"/>
        <v>3.3557011164408374E-3</v>
      </c>
    </row>
    <row r="55" spans="1:18" x14ac:dyDescent="0.2">
      <c r="A55">
        <v>20111130</v>
      </c>
      <c r="B55">
        <v>-5.7399266372003002E-2</v>
      </c>
      <c r="C55">
        <v>-6.2263435094822815E-3</v>
      </c>
      <c r="E55">
        <f t="shared" si="0"/>
        <v>-7.7515527398203776E-2</v>
      </c>
      <c r="F55">
        <f t="shared" si="1"/>
        <v>-1.5785754641496438E-2</v>
      </c>
      <c r="I55">
        <f t="shared" si="2"/>
        <v>6.0086569878216806E-3</v>
      </c>
      <c r="J55">
        <f t="shared" si="3"/>
        <v>2.4919004960152633E-4</v>
      </c>
      <c r="L55">
        <f t="shared" si="4"/>
        <v>1.2236410964142396E-3</v>
      </c>
      <c r="N55">
        <f t="shared" si="5"/>
        <v>-6.1875375562193406E-2</v>
      </c>
      <c r="R55">
        <f t="shared" si="6"/>
        <v>3.8285621009624812E-3</v>
      </c>
    </row>
    <row r="56" spans="1:18" x14ac:dyDescent="0.2">
      <c r="A56">
        <v>20111230</v>
      </c>
      <c r="B56">
        <v>5.7943383448454032E-2</v>
      </c>
      <c r="C56">
        <v>3.6891865751182088E-3</v>
      </c>
      <c r="E56">
        <f t="shared" si="0"/>
        <v>3.7827122422253265E-2</v>
      </c>
      <c r="F56">
        <f t="shared" si="1"/>
        <v>-5.870224556895948E-3</v>
      </c>
      <c r="I56">
        <f t="shared" si="2"/>
        <v>1.4308911907481357E-3</v>
      </c>
      <c r="J56">
        <f t="shared" si="3"/>
        <v>3.4459536348384227E-5</v>
      </c>
      <c r="L56">
        <f t="shared" si="4"/>
        <v>-2.2205370295982045E-4</v>
      </c>
      <c r="N56">
        <f t="shared" si="5"/>
        <v>4.3643201885441088E-2</v>
      </c>
      <c r="R56">
        <f t="shared" si="6"/>
        <v>1.9047290708133686E-3</v>
      </c>
    </row>
    <row r="57" spans="1:18" x14ac:dyDescent="0.2">
      <c r="A57">
        <v>20120131</v>
      </c>
      <c r="B57">
        <v>0.1196577217782042</v>
      </c>
      <c r="C57">
        <v>5.2682578884775844E-2</v>
      </c>
      <c r="E57">
        <f t="shared" si="0"/>
        <v>9.954146075200343E-2</v>
      </c>
      <c r="F57">
        <f t="shared" si="1"/>
        <v>4.312316775276169E-2</v>
      </c>
      <c r="I57">
        <f t="shared" si="2"/>
        <v>9.9085024086426384E-3</v>
      </c>
      <c r="J57">
        <f t="shared" si="3"/>
        <v>1.8596075970328256E-3</v>
      </c>
      <c r="L57">
        <f t="shared" si="4"/>
        <v>4.2925431103635874E-3</v>
      </c>
      <c r="N57">
        <f t="shared" si="5"/>
        <v>5.6816047452471589E-2</v>
      </c>
      <c r="R57">
        <f t="shared" si="6"/>
        <v>3.2280632481215036E-3</v>
      </c>
    </row>
    <row r="58" spans="1:18" x14ac:dyDescent="0.2">
      <c r="A58">
        <v>20120229</v>
      </c>
      <c r="B58">
        <v>0.17253297119265146</v>
      </c>
      <c r="C58">
        <v>4.0411350217423314E-2</v>
      </c>
      <c r="E58">
        <f t="shared" si="0"/>
        <v>0.1524167101664507</v>
      </c>
      <c r="F58">
        <f t="shared" si="1"/>
        <v>3.0851939085409157E-2</v>
      </c>
      <c r="I58">
        <f t="shared" si="2"/>
        <v>2.3230853537963836E-2</v>
      </c>
      <c r="J58">
        <f t="shared" si="3"/>
        <v>9.5184214532979719E-4</v>
      </c>
      <c r="L58">
        <f t="shared" si="4"/>
        <v>4.7023510576537997E-3</v>
      </c>
      <c r="N58">
        <f t="shared" si="5"/>
        <v>0.12184933960421576</v>
      </c>
      <c r="R58">
        <f t="shared" si="6"/>
        <v>1.4847261561983504E-2</v>
      </c>
    </row>
    <row r="59" spans="1:18" x14ac:dyDescent="0.2">
      <c r="A59">
        <v>20120330</v>
      </c>
      <c r="B59">
        <v>0.10010231552204593</v>
      </c>
      <c r="C59">
        <v>2.3720432859686585E-2</v>
      </c>
      <c r="E59">
        <f t="shared" si="0"/>
        <v>7.9986054495845171E-2</v>
      </c>
      <c r="F59">
        <f t="shared" si="1"/>
        <v>1.4161021727672429E-2</v>
      </c>
      <c r="I59">
        <f t="shared" si="2"/>
        <v>6.3977689138123139E-3</v>
      </c>
      <c r="J59">
        <f t="shared" si="3"/>
        <v>2.0053453637161061E-4</v>
      </c>
      <c r="L59">
        <f t="shared" si="4"/>
        <v>1.1326842556264544E-3</v>
      </c>
      <c r="N59">
        <f t="shared" si="5"/>
        <v>6.5955649551400708E-2</v>
      </c>
      <c r="R59">
        <f t="shared" si="6"/>
        <v>4.3501477077471842E-3</v>
      </c>
    </row>
    <row r="60" spans="1:18" x14ac:dyDescent="0.2">
      <c r="A60">
        <v>20120430</v>
      </c>
      <c r="B60">
        <v>-2.6312148330686184E-2</v>
      </c>
      <c r="C60">
        <v>-6.8292664457123885E-3</v>
      </c>
      <c r="E60">
        <f t="shared" si="0"/>
        <v>-4.6428409356886954E-2</v>
      </c>
      <c r="F60">
        <f t="shared" si="1"/>
        <v>-1.6388677577726544E-2</v>
      </c>
      <c r="I60">
        <f t="shared" si="2"/>
        <v>2.1555971954106681E-3</v>
      </c>
      <c r="J60">
        <f t="shared" si="3"/>
        <v>2.6858875274667678E-4</v>
      </c>
      <c r="L60">
        <f t="shared" si="4"/>
        <v>7.6090023139672254E-4</v>
      </c>
      <c r="N60">
        <f t="shared" si="5"/>
        <v>-3.0190895755018168E-2</v>
      </c>
      <c r="R60">
        <f t="shared" si="6"/>
        <v>9.1149018649037408E-4</v>
      </c>
    </row>
    <row r="61" spans="1:18" x14ac:dyDescent="0.2">
      <c r="A61">
        <v>20120531</v>
      </c>
      <c r="B61">
        <v>-1.0759678286460237E-2</v>
      </c>
      <c r="C61">
        <v>-6.7822841952826368E-2</v>
      </c>
      <c r="E61">
        <f t="shared" si="0"/>
        <v>-3.0875939312661006E-2</v>
      </c>
      <c r="F61">
        <f t="shared" si="1"/>
        <v>-7.7382253084840522E-2</v>
      </c>
      <c r="I61">
        <f t="shared" si="2"/>
        <v>9.5332362843912545E-4</v>
      </c>
      <c r="J61">
        <f t="shared" si="3"/>
        <v>5.9880130924863106E-3</v>
      </c>
      <c r="L61">
        <f t="shared" si="4"/>
        <v>2.3892497501245111E-3</v>
      </c>
      <c r="N61">
        <f t="shared" si="5"/>
        <v>4.5792564356971432E-2</v>
      </c>
      <c r="R61">
        <f t="shared" si="6"/>
        <v>2.0969589503873703E-3</v>
      </c>
    </row>
    <row r="62" spans="1:18" x14ac:dyDescent="0.2">
      <c r="A62">
        <v>20120629</v>
      </c>
      <c r="B62">
        <v>1.0794528873171498E-2</v>
      </c>
      <c r="C62">
        <v>3.7477849093832748E-2</v>
      </c>
      <c r="E62">
        <f t="shared" si="0"/>
        <v>-9.3217321530292691E-3</v>
      </c>
      <c r="F62">
        <f t="shared" si="1"/>
        <v>2.7918437961818591E-2</v>
      </c>
      <c r="I62">
        <f t="shared" si="2"/>
        <v>8.6894690332819688E-5</v>
      </c>
      <c r="J62">
        <f t="shared" si="3"/>
        <v>7.7943917822791337E-4</v>
      </c>
      <c r="L62">
        <f t="shared" si="4"/>
        <v>-2.6024820081103727E-4</v>
      </c>
      <c r="N62">
        <f t="shared" si="5"/>
        <v>-3.6982659277745147E-2</v>
      </c>
      <c r="R62">
        <f t="shared" si="6"/>
        <v>1.3677170872537893E-3</v>
      </c>
    </row>
    <row r="63" spans="1:18" x14ac:dyDescent="0.2">
      <c r="A63">
        <v>20120731</v>
      </c>
      <c r="B63">
        <v>4.4803179077689201E-2</v>
      </c>
      <c r="C63">
        <v>1.0231479446010159E-2</v>
      </c>
      <c r="E63">
        <f t="shared" si="0"/>
        <v>2.4686918051488434E-2</v>
      </c>
      <c r="F63">
        <f t="shared" si="1"/>
        <v>6.7206831399600243E-4</v>
      </c>
      <c r="I63">
        <f t="shared" si="2"/>
        <v>6.0944392288090547E-4</v>
      </c>
      <c r="J63">
        <f t="shared" si="3"/>
        <v>4.5167581867742932E-7</v>
      </c>
      <c r="L63">
        <f t="shared" si="4"/>
        <v>1.6591295392621311E-5</v>
      </c>
      <c r="N63">
        <f t="shared" si="5"/>
        <v>2.4021048682947903E-2</v>
      </c>
      <c r="R63">
        <f t="shared" si="6"/>
        <v>5.7701077982855317E-4</v>
      </c>
    </row>
    <row r="64" spans="1:18" x14ac:dyDescent="0.2">
      <c r="A64">
        <v>20120831</v>
      </c>
      <c r="B64">
        <v>8.9419225793618565E-2</v>
      </c>
      <c r="C64">
        <v>2.5938665212548447E-2</v>
      </c>
      <c r="E64">
        <f t="shared" si="0"/>
        <v>6.9302964767417791E-2</v>
      </c>
      <c r="F64">
        <f t="shared" si="1"/>
        <v>1.637925408053429E-2</v>
      </c>
      <c r="I64">
        <f t="shared" si="2"/>
        <v>4.8029009255539518E-3</v>
      </c>
      <c r="J64">
        <f t="shared" si="3"/>
        <v>2.682799642346992E-4</v>
      </c>
      <c r="L64">
        <f t="shared" si="4"/>
        <v>1.135130868459852E-3</v>
      </c>
      <c r="N64">
        <f t="shared" si="5"/>
        <v>5.3074787743385185E-2</v>
      </c>
      <c r="R64">
        <f t="shared" si="6"/>
        <v>2.8169330940053905E-3</v>
      </c>
    </row>
    <row r="65" spans="1:18" x14ac:dyDescent="0.2">
      <c r="A65">
        <v>20120928</v>
      </c>
      <c r="B65">
        <v>2.7990789209808159E-3</v>
      </c>
      <c r="C65">
        <v>2.6207562035730245E-2</v>
      </c>
      <c r="E65">
        <f t="shared" si="0"/>
        <v>-1.7317182105219951E-2</v>
      </c>
      <c r="F65">
        <f t="shared" si="1"/>
        <v>1.6648150903716089E-2</v>
      </c>
      <c r="I65">
        <f t="shared" si="2"/>
        <v>2.9988479606535008E-4</v>
      </c>
      <c r="J65">
        <f t="shared" si="3"/>
        <v>2.7716092851290283E-4</v>
      </c>
      <c r="L65">
        <f t="shared" si="4"/>
        <v>-2.8829906091483361E-4</v>
      </c>
      <c r="N65">
        <f t="shared" si="5"/>
        <v>-3.3811775733228452E-2</v>
      </c>
      <c r="R65">
        <f t="shared" si="6"/>
        <v>1.1432361782341364E-3</v>
      </c>
    </row>
    <row r="66" spans="1:18" x14ac:dyDescent="0.2">
      <c r="A66">
        <v>20121031</v>
      </c>
      <c r="B66">
        <v>-0.11384866047066033</v>
      </c>
      <c r="C66">
        <v>-1.4204406615985137E-2</v>
      </c>
      <c r="E66">
        <f t="shared" si="0"/>
        <v>-0.13396492149686109</v>
      </c>
      <c r="F66">
        <f t="shared" si="1"/>
        <v>-2.3763817747999294E-2</v>
      </c>
      <c r="I66">
        <f t="shared" si="2"/>
        <v>1.7946600191660157E-2</v>
      </c>
      <c r="J66">
        <f t="shared" si="3"/>
        <v>5.6471903396012625E-4</v>
      </c>
      <c r="L66">
        <f t="shared" si="4"/>
        <v>3.18351797907644E-3</v>
      </c>
      <c r="N66">
        <f t="shared" si="5"/>
        <v>-0.11042029368382208</v>
      </c>
      <c r="R66">
        <f t="shared" si="6"/>
        <v>1.2192641257221519E-2</v>
      </c>
    </row>
    <row r="67" spans="1:18" x14ac:dyDescent="0.2">
      <c r="A67">
        <v>20121130</v>
      </c>
      <c r="B67">
        <v>-1.2490684821725934E-2</v>
      </c>
      <c r="C67">
        <v>6.1729083378489393E-3</v>
      </c>
      <c r="E67">
        <f t="shared" si="0"/>
        <v>-3.2606945847926699E-2</v>
      </c>
      <c r="F67">
        <f t="shared" si="1"/>
        <v>-3.3865027941652175E-3</v>
      </c>
      <c r="I67">
        <f t="shared" si="2"/>
        <v>1.0632129175296241E-3</v>
      </c>
      <c r="J67">
        <f t="shared" si="3"/>
        <v>1.1468401174888825E-5</v>
      </c>
      <c r="L67">
        <f t="shared" si="4"/>
        <v>1.104235132231977E-4</v>
      </c>
      <c r="N67">
        <f t="shared" si="5"/>
        <v>-2.9251679083892135E-2</v>
      </c>
      <c r="R67">
        <f t="shared" si="6"/>
        <v>8.556607292270126E-4</v>
      </c>
    </row>
    <row r="68" spans="1:18" x14ac:dyDescent="0.2">
      <c r="A68">
        <v>20121231</v>
      </c>
      <c r="B68">
        <v>-9.5121997511723191E-2</v>
      </c>
      <c r="C68">
        <v>1.2451161563692265E-2</v>
      </c>
      <c r="E68">
        <f t="shared" si="0"/>
        <v>-0.11523825853792397</v>
      </c>
      <c r="F68">
        <f t="shared" si="1"/>
        <v>2.8917504316781084E-3</v>
      </c>
      <c r="I68">
        <f t="shared" si="2"/>
        <v>1.3279856230853405E-2</v>
      </c>
      <c r="J68">
        <f t="shared" si="3"/>
        <v>8.3622205591105267E-6</v>
      </c>
      <c r="L68">
        <f t="shared" si="4"/>
        <v>-3.3324028387287508E-4</v>
      </c>
      <c r="N68">
        <f t="shared" si="5"/>
        <v>-0.11810333637870096</v>
      </c>
      <c r="R68">
        <f t="shared" si="6"/>
        <v>1.3948398063780591E-2</v>
      </c>
    </row>
    <row r="69" spans="1:18" x14ac:dyDescent="0.2">
      <c r="A69">
        <v>20130131</v>
      </c>
      <c r="B69">
        <v>-0.15559472195440521</v>
      </c>
      <c r="C69">
        <v>5.2730011814622051E-2</v>
      </c>
      <c r="E69">
        <f t="shared" si="0"/>
        <v>-0.17571098298060597</v>
      </c>
      <c r="F69">
        <f t="shared" si="1"/>
        <v>4.317060068260789E-2</v>
      </c>
      <c r="I69">
        <f t="shared" si="2"/>
        <v>3.0874349540010802E-2</v>
      </c>
      <c r="J69">
        <f t="shared" si="3"/>
        <v>1.8637007632971848E-3</v>
      </c>
      <c r="L69">
        <f t="shared" si="4"/>
        <v>-7.5855486818042512E-3</v>
      </c>
      <c r="N69">
        <f t="shared" si="5"/>
        <v>-0.21848339170364908</v>
      </c>
      <c r="R69">
        <f t="shared" si="6"/>
        <v>4.7734992450330159E-2</v>
      </c>
    </row>
    <row r="70" spans="1:18" x14ac:dyDescent="0.2">
      <c r="A70">
        <v>20130228</v>
      </c>
      <c r="B70">
        <v>-2.5436789421274714E-2</v>
      </c>
      <c r="C70">
        <v>8.3054143630867071E-3</v>
      </c>
      <c r="E70">
        <f t="shared" si="0"/>
        <v>-4.5553050447475485E-2</v>
      </c>
      <c r="F70">
        <f t="shared" si="1"/>
        <v>-1.2539967689274498E-3</v>
      </c>
      <c r="I70">
        <f t="shared" si="2"/>
        <v>2.0750804050702464E-3</v>
      </c>
      <c r="J70">
        <f t="shared" si="3"/>
        <v>1.5725078964804839E-6</v>
      </c>
      <c r="L70">
        <f t="shared" si="4"/>
        <v>5.7123378075923381E-5</v>
      </c>
      <c r="N70">
        <f t="shared" si="5"/>
        <v>-4.4310620147923294E-2</v>
      </c>
      <c r="R70">
        <f t="shared" si="6"/>
        <v>1.9634310578935457E-3</v>
      </c>
    </row>
    <row r="71" spans="1:18" x14ac:dyDescent="0.2">
      <c r="A71">
        <v>20130328</v>
      </c>
      <c r="B71">
        <v>2.8509322279868881E-3</v>
      </c>
      <c r="C71">
        <v>3.4685444351519865E-2</v>
      </c>
      <c r="E71">
        <f t="shared" si="0"/>
        <v>-1.726532879821388E-2</v>
      </c>
      <c r="F71">
        <f t="shared" si="1"/>
        <v>2.5126033219505708E-2</v>
      </c>
      <c r="I71">
        <f t="shared" si="2"/>
        <v>2.9809157851043357E-4</v>
      </c>
      <c r="J71">
        <f t="shared" si="3"/>
        <v>6.3131754534770433E-4</v>
      </c>
      <c r="L71">
        <f t="shared" si="4"/>
        <v>-4.3380922492961053E-4</v>
      </c>
      <c r="N71">
        <f t="shared" si="5"/>
        <v>-4.2159607438316753E-2</v>
      </c>
      <c r="R71">
        <f t="shared" si="6"/>
        <v>1.7774324993529733E-3</v>
      </c>
    </row>
    <row r="72" spans="1:18" x14ac:dyDescent="0.2">
      <c r="A72">
        <v>20130430</v>
      </c>
      <c r="B72">
        <v>2.7096328613273246E-4</v>
      </c>
      <c r="C72">
        <v>1.4836394381640338E-2</v>
      </c>
      <c r="E72">
        <f t="shared" si="0"/>
        <v>-1.9845297740068036E-2</v>
      </c>
      <c r="F72">
        <f t="shared" si="1"/>
        <v>5.2769832496261816E-3</v>
      </c>
      <c r="I72">
        <f t="shared" si="2"/>
        <v>3.9383584239194948E-4</v>
      </c>
      <c r="J72">
        <f t="shared" si="3"/>
        <v>2.7846552216835295E-5</v>
      </c>
      <c r="L72">
        <f t="shared" si="4"/>
        <v>-1.0472330375818334E-4</v>
      </c>
      <c r="N72">
        <f t="shared" si="5"/>
        <v>-2.507360776607595E-2</v>
      </c>
      <c r="R72">
        <f t="shared" si="6"/>
        <v>6.2868580640702419E-4</v>
      </c>
    </row>
    <row r="73" spans="1:18" x14ac:dyDescent="0.2">
      <c r="A73">
        <v>20130531</v>
      </c>
      <c r="B73">
        <v>2.2344492058223819E-2</v>
      </c>
      <c r="C73">
        <v>1.8894371819765509E-2</v>
      </c>
      <c r="E73">
        <f t="shared" si="0"/>
        <v>2.2282310320230515E-3</v>
      </c>
      <c r="F73">
        <f t="shared" si="1"/>
        <v>9.3349606877513522E-3</v>
      </c>
      <c r="I73">
        <f t="shared" si="2"/>
        <v>4.9650135320705132E-6</v>
      </c>
      <c r="J73">
        <f t="shared" si="3"/>
        <v>8.7141491041863202E-5</v>
      </c>
      <c r="L73">
        <f t="shared" si="4"/>
        <v>2.080044908716281E-5</v>
      </c>
      <c r="N73">
        <f t="shared" si="5"/>
        <v>-7.0206269323484574E-3</v>
      </c>
      <c r="R73">
        <f t="shared" si="6"/>
        <v>4.9289202523216515E-5</v>
      </c>
    </row>
    <row r="74" spans="1:18" x14ac:dyDescent="0.2">
      <c r="A74">
        <v>20130628</v>
      </c>
      <c r="B74">
        <v>-0.12590681941280754</v>
      </c>
      <c r="C74">
        <v>-1.5150186701301064E-2</v>
      </c>
      <c r="E74">
        <f t="shared" si="0"/>
        <v>-0.1460230804390083</v>
      </c>
      <c r="F74">
        <f t="shared" si="1"/>
        <v>-2.4709597833315222E-2</v>
      </c>
      <c r="I74">
        <f t="shared" si="2"/>
        <v>2.1322740020897089E-2</v>
      </c>
      <c r="J74">
        <f t="shared" si="3"/>
        <v>6.105642250841763E-4</v>
      </c>
      <c r="L74">
        <f t="shared" si="4"/>
        <v>3.6081715920297341E-3</v>
      </c>
      <c r="N74">
        <f t="shared" si="5"/>
        <v>-0.12154139611687269</v>
      </c>
      <c r="R74">
        <f t="shared" si="6"/>
        <v>1.4772310970038555E-2</v>
      </c>
    </row>
    <row r="75" spans="1:18" x14ac:dyDescent="0.2">
      <c r="A75">
        <v>20130731</v>
      </c>
      <c r="B75">
        <v>0.13210224688206712</v>
      </c>
      <c r="C75">
        <v>5.1374441095067315E-2</v>
      </c>
      <c r="E75">
        <f t="shared" si="0"/>
        <v>0.11198598585586636</v>
      </c>
      <c r="F75">
        <f t="shared" si="1"/>
        <v>4.1815029963053155E-2</v>
      </c>
      <c r="I75">
        <f t="shared" si="2"/>
        <v>1.2540861028110301E-2</v>
      </c>
      <c r="J75">
        <f t="shared" si="3"/>
        <v>1.7484967308110332E-3</v>
      </c>
      <c r="L75">
        <f t="shared" si="4"/>
        <v>4.6826973540050982E-3</v>
      </c>
      <c r="N75">
        <f t="shared" si="5"/>
        <v>7.0556644497024756E-2</v>
      </c>
      <c r="R75">
        <f t="shared" si="6"/>
        <v>4.9782400826795335E-3</v>
      </c>
    </row>
    <row r="76" spans="1:18" x14ac:dyDescent="0.2">
      <c r="A76">
        <v>20130830</v>
      </c>
      <c r="B76">
        <v>8.0094090968776857E-2</v>
      </c>
      <c r="C76">
        <v>-2.606372713846514E-2</v>
      </c>
      <c r="E76">
        <f t="shared" si="0"/>
        <v>5.997782994257609E-2</v>
      </c>
      <c r="F76">
        <f t="shared" si="1"/>
        <v>-3.5623138270479297E-2</v>
      </c>
      <c r="I76">
        <f t="shared" si="2"/>
        <v>3.5973400846205771E-3</v>
      </c>
      <c r="J76">
        <f t="shared" si="3"/>
        <v>1.2690079802376868E-3</v>
      </c>
      <c r="L76">
        <f t="shared" si="4"/>
        <v>-2.1365985292076816E-3</v>
      </c>
      <c r="N76">
        <f t="shared" si="5"/>
        <v>9.5272391658421413E-2</v>
      </c>
      <c r="R76">
        <f t="shared" si="6"/>
        <v>9.0768286123156464E-3</v>
      </c>
    </row>
    <row r="77" spans="1:18" x14ac:dyDescent="0.2">
      <c r="A77">
        <v>20130930</v>
      </c>
      <c r="B77">
        <v>-2.1715074858794689E-2</v>
      </c>
      <c r="C77">
        <v>3.6785057041999775E-2</v>
      </c>
      <c r="E77">
        <f t="shared" si="0"/>
        <v>-4.1831335884995456E-2</v>
      </c>
      <c r="F77">
        <f t="shared" si="1"/>
        <v>2.7225645909985618E-2</v>
      </c>
      <c r="I77">
        <f t="shared" si="2"/>
        <v>1.7498606619233085E-3</v>
      </c>
      <c r="J77">
        <f t="shared" si="3"/>
        <v>7.4123579521591658E-4</v>
      </c>
      <c r="L77">
        <f t="shared" si="4"/>
        <v>-1.1388851387465612E-3</v>
      </c>
      <c r="N77">
        <f t="shared" si="5"/>
        <v>-6.8805861052533723E-2</v>
      </c>
      <c r="R77">
        <f t="shared" si="6"/>
        <v>4.7342465151805771E-3</v>
      </c>
    </row>
    <row r="78" spans="1:18" x14ac:dyDescent="0.2">
      <c r="A78">
        <v>20131031</v>
      </c>
      <c r="B78">
        <v>9.2019316302582588E-2</v>
      </c>
      <c r="C78">
        <v>3.9119746517860578E-2</v>
      </c>
      <c r="E78">
        <f t="shared" si="0"/>
        <v>7.1903055276381828E-2</v>
      </c>
      <c r="F78">
        <f t="shared" si="1"/>
        <v>2.9560335385846421E-2</v>
      </c>
      <c r="I78">
        <f t="shared" si="2"/>
        <v>5.1700493580784206E-3</v>
      </c>
      <c r="J78">
        <f t="shared" si="3"/>
        <v>8.7381342812372406E-4</v>
      </c>
      <c r="L78">
        <f t="shared" si="4"/>
        <v>2.1254784292369009E-3</v>
      </c>
      <c r="N78">
        <f t="shared" si="5"/>
        <v>4.2615375069906702E-2</v>
      </c>
      <c r="R78">
        <f t="shared" si="6"/>
        <v>1.8160701923488256E-3</v>
      </c>
    </row>
    <row r="79" spans="1:18" x14ac:dyDescent="0.2">
      <c r="A79">
        <v>20131129</v>
      </c>
      <c r="B79">
        <v>6.7352994289698154E-2</v>
      </c>
      <c r="C79">
        <v>2.4659441308503338E-2</v>
      </c>
      <c r="E79">
        <f t="shared" si="0"/>
        <v>4.7236733263497387E-2</v>
      </c>
      <c r="F79">
        <f t="shared" si="1"/>
        <v>1.5100030176489181E-2</v>
      </c>
      <c r="I79">
        <f t="shared" si="2"/>
        <v>2.2313089694068005E-3</v>
      </c>
      <c r="J79">
        <f t="shared" si="3"/>
        <v>2.2801091133088389E-4</v>
      </c>
      <c r="L79">
        <f t="shared" si="4"/>
        <v>7.1327609771758087E-4</v>
      </c>
      <c r="N79">
        <f t="shared" si="5"/>
        <v>3.2275980987023306E-2</v>
      </c>
      <c r="R79">
        <f t="shared" si="6"/>
        <v>1.04173894867469E-3</v>
      </c>
    </row>
    <row r="80" spans="1:18" x14ac:dyDescent="0.2">
      <c r="A80">
        <v>20131231</v>
      </c>
      <c r="B80">
        <v>8.8626107872541559E-3</v>
      </c>
      <c r="C80">
        <v>2.5804189681532898E-2</v>
      </c>
      <c r="E80">
        <f t="shared" si="0"/>
        <v>-1.1253650238946611E-2</v>
      </c>
      <c r="F80">
        <f t="shared" si="1"/>
        <v>1.6244778549518741E-2</v>
      </c>
      <c r="I80">
        <f t="shared" si="2"/>
        <v>1.2664464370054312E-4</v>
      </c>
      <c r="J80">
        <f t="shared" si="3"/>
        <v>2.6389283012290423E-4</v>
      </c>
      <c r="L80">
        <f t="shared" si="4"/>
        <v>-1.8281305600542636E-4</v>
      </c>
      <c r="N80">
        <f t="shared" si="5"/>
        <v>-2.7348592091707612E-2</v>
      </c>
      <c r="R80">
        <f t="shared" si="6"/>
        <v>7.479454893986121E-4</v>
      </c>
    </row>
    <row r="81" spans="1:18" x14ac:dyDescent="0.2">
      <c r="A81">
        <v>20140131</v>
      </c>
      <c r="B81">
        <v>-0.11394951798373407</v>
      </c>
      <c r="C81">
        <v>-3.0445805512659688E-2</v>
      </c>
      <c r="E81">
        <f t="shared" si="0"/>
        <v>-0.13406577900993483</v>
      </c>
      <c r="F81">
        <f t="shared" si="1"/>
        <v>-4.0005216644673845E-2</v>
      </c>
      <c r="I81">
        <f t="shared" si="2"/>
        <v>1.7973633101540681E-2</v>
      </c>
      <c r="J81">
        <f t="shared" si="3"/>
        <v>1.6004173587872892E-3</v>
      </c>
      <c r="L81">
        <f t="shared" si="4"/>
        <v>5.3633305339294106E-3</v>
      </c>
      <c r="N81">
        <f t="shared" si="5"/>
        <v>-9.442955782413065E-2</v>
      </c>
      <c r="R81">
        <f t="shared" si="6"/>
        <v>8.9169413908608344E-3</v>
      </c>
    </row>
    <row r="82" spans="1:18" x14ac:dyDescent="0.2">
      <c r="A82">
        <v>20140228</v>
      </c>
      <c r="B82">
        <v>5.5728892561109758E-2</v>
      </c>
      <c r="C82">
        <v>4.5151170102267817E-2</v>
      </c>
      <c r="E82">
        <f t="shared" si="0"/>
        <v>3.5612631534908991E-2</v>
      </c>
      <c r="F82">
        <f t="shared" si="1"/>
        <v>3.5591758970253656E-2</v>
      </c>
      <c r="I82">
        <f t="shared" si="2"/>
        <v>1.2682595248411943E-3</v>
      </c>
      <c r="J82">
        <f t="shared" si="3"/>
        <v>1.2667733065966317E-3</v>
      </c>
      <c r="L82">
        <f t="shared" si="4"/>
        <v>1.2675161978869354E-3</v>
      </c>
      <c r="N82">
        <f t="shared" si="5"/>
        <v>3.491596865538571E-4</v>
      </c>
      <c r="R82">
        <f t="shared" si="6"/>
        <v>1.2191248671438772E-7</v>
      </c>
    </row>
    <row r="83" spans="1:18" x14ac:dyDescent="0.2">
      <c r="A83">
        <v>20140331</v>
      </c>
      <c r="B83">
        <v>1.975654780316374E-2</v>
      </c>
      <c r="C83">
        <v>4.490900792515894E-3</v>
      </c>
      <c r="E83">
        <f t="shared" si="0"/>
        <v>-3.5971322303702744E-4</v>
      </c>
      <c r="F83">
        <f t="shared" si="1"/>
        <v>-5.0685103394982629E-3</v>
      </c>
      <c r="I83">
        <f t="shared" si="2"/>
        <v>1.2939360282768625E-7</v>
      </c>
      <c r="J83">
        <f t="shared" si="3"/>
        <v>2.5689797061600797E-5</v>
      </c>
      <c r="L83">
        <f t="shared" si="4"/>
        <v>1.8232101902174182E-6</v>
      </c>
      <c r="N83">
        <f t="shared" si="5"/>
        <v>4.6620467809957277E-3</v>
      </c>
      <c r="R83">
        <f t="shared" si="6"/>
        <v>2.1734680188192627E-5</v>
      </c>
    </row>
    <row r="84" spans="1:18" x14ac:dyDescent="0.2">
      <c r="A84">
        <v>20140430</v>
      </c>
      <c r="B84">
        <v>9.4760938089614236E-2</v>
      </c>
      <c r="C84">
        <v>1.6686071005458302E-3</v>
      </c>
      <c r="E84">
        <f t="shared" si="0"/>
        <v>7.4644677063413462E-2</v>
      </c>
      <c r="F84">
        <f t="shared" si="1"/>
        <v>-7.8908040314683257E-3</v>
      </c>
      <c r="I84">
        <f t="shared" si="2"/>
        <v>5.5718278139012837E-3</v>
      </c>
      <c r="J84">
        <f t="shared" si="3"/>
        <v>6.2264788263036779E-5</v>
      </c>
      <c r="L84">
        <f t="shared" si="4"/>
        <v>-5.8900651869963423E-4</v>
      </c>
      <c r="N84">
        <f t="shared" si="5"/>
        <v>8.2462698815502986E-2</v>
      </c>
      <c r="R84">
        <f t="shared" si="6"/>
        <v>6.8000966959363574E-3</v>
      </c>
    </row>
    <row r="85" spans="1:18" x14ac:dyDescent="0.2">
      <c r="A85">
        <v>20140530</v>
      </c>
      <c r="B85">
        <v>7.5379235184920401E-2</v>
      </c>
      <c r="C85">
        <v>2.0021230851661787E-2</v>
      </c>
      <c r="E85">
        <f t="shared" si="0"/>
        <v>5.5262974158719634E-2</v>
      </c>
      <c r="F85">
        <f t="shared" si="1"/>
        <v>1.046181971964763E-2</v>
      </c>
      <c r="I85">
        <f t="shared" si="2"/>
        <v>3.0539963128673139E-3</v>
      </c>
      <c r="J85">
        <f t="shared" si="3"/>
        <v>1.0944967184640802E-4</v>
      </c>
      <c r="L85">
        <f t="shared" si="4"/>
        <v>5.7815127282007052E-4</v>
      </c>
      <c r="N85">
        <f t="shared" si="5"/>
        <v>4.4897650953572871E-2</v>
      </c>
      <c r="R85">
        <f t="shared" si="6"/>
        <v>2.0157990611488629E-3</v>
      </c>
    </row>
    <row r="86" spans="1:18" x14ac:dyDescent="0.2">
      <c r="A86">
        <v>20140630</v>
      </c>
      <c r="B86">
        <v>2.7286319194130312E-2</v>
      </c>
      <c r="C86">
        <v>2.7577228570128228E-2</v>
      </c>
      <c r="E86">
        <f t="shared" si="0"/>
        <v>7.1700581679295453E-3</v>
      </c>
      <c r="F86">
        <f t="shared" si="1"/>
        <v>1.8017817438114071E-2</v>
      </c>
      <c r="I86">
        <f t="shared" si="2"/>
        <v>5.1409734131493188E-5</v>
      </c>
      <c r="J86">
        <f t="shared" si="3"/>
        <v>3.2464174523320753E-4</v>
      </c>
      <c r="L86">
        <f t="shared" si="4"/>
        <v>1.2918879909041319E-4</v>
      </c>
      <c r="N86">
        <f t="shared" si="5"/>
        <v>-1.0681568623788121E-2</v>
      </c>
      <c r="R86">
        <f t="shared" si="6"/>
        <v>1.1409590826469484E-4</v>
      </c>
    </row>
    <row r="87" spans="1:18" x14ac:dyDescent="0.2">
      <c r="A87">
        <v>20140731</v>
      </c>
      <c r="B87">
        <v>2.8326003822792337E-2</v>
      </c>
      <c r="C87">
        <v>-2.0750816685692255E-2</v>
      </c>
      <c r="E87">
        <f t="shared" si="0"/>
        <v>8.2097427965915695E-3</v>
      </c>
      <c r="F87">
        <f t="shared" si="1"/>
        <v>-3.0310227817706412E-2</v>
      </c>
      <c r="I87">
        <f t="shared" si="2"/>
        <v>6.7399876786187161E-5</v>
      </c>
      <c r="J87">
        <f t="shared" si="3"/>
        <v>9.1870991036126356E-4</v>
      </c>
      <c r="L87">
        <f t="shared" si="4"/>
        <v>-2.4883917448946465E-4</v>
      </c>
      <c r="N87">
        <f t="shared" si="5"/>
        <v>3.8240398664435099E-2</v>
      </c>
      <c r="R87">
        <f t="shared" si="6"/>
        <v>1.4623280900149297E-3</v>
      </c>
    </row>
    <row r="88" spans="1:18" x14ac:dyDescent="0.2">
      <c r="A88">
        <v>20140829</v>
      </c>
      <c r="B88">
        <v>7.426481699578362E-2</v>
      </c>
      <c r="C88">
        <v>3.9419731809293271E-2</v>
      </c>
      <c r="E88">
        <f t="shared" si="0"/>
        <v>5.4148555969582852E-2</v>
      </c>
      <c r="F88">
        <f t="shared" si="1"/>
        <v>2.9860320677279114E-2</v>
      </c>
      <c r="I88">
        <f t="shared" si="2"/>
        <v>2.9320661135910468E-3</v>
      </c>
      <c r="J88">
        <f t="shared" si="3"/>
        <v>8.9163875094994257E-4</v>
      </c>
      <c r="L88">
        <f t="shared" si="4"/>
        <v>1.6168932454633403E-3</v>
      </c>
      <c r="N88">
        <f t="shared" si="5"/>
        <v>2.4563657441074298E-2</v>
      </c>
      <c r="R88">
        <f t="shared" si="6"/>
        <v>6.0337326688244468E-4</v>
      </c>
    </row>
    <row r="89" spans="1:18" x14ac:dyDescent="0.2">
      <c r="A89">
        <v>20140930</v>
      </c>
      <c r="B89">
        <v>-1.7220424054415123E-2</v>
      </c>
      <c r="C89">
        <v>-2.5453201764998816E-2</v>
      </c>
      <c r="E89">
        <f t="shared" si="0"/>
        <v>-3.733668508061589E-2</v>
      </c>
      <c r="F89">
        <f t="shared" si="1"/>
        <v>-3.5012612897012976E-2</v>
      </c>
      <c r="I89">
        <f t="shared" si="2"/>
        <v>1.3940280528090853E-3</v>
      </c>
      <c r="J89">
        <f t="shared" si="3"/>
        <v>1.2258830618760794E-3</v>
      </c>
      <c r="L89">
        <f t="shared" si="4"/>
        <v>1.307254901585284E-3</v>
      </c>
      <c r="N89">
        <f t="shared" si="5"/>
        <v>-2.6470174453898966E-3</v>
      </c>
      <c r="R89">
        <f t="shared" si="6"/>
        <v>7.0067013561984543E-6</v>
      </c>
    </row>
    <row r="90" spans="1:18" x14ac:dyDescent="0.2">
      <c r="A90">
        <v>20141031</v>
      </c>
      <c r="B90">
        <v>6.9488748519610996E-2</v>
      </c>
      <c r="C90">
        <v>2.0974489417081695E-2</v>
      </c>
      <c r="E90">
        <f t="shared" si="0"/>
        <v>4.9372487493410229E-2</v>
      </c>
      <c r="F90">
        <f t="shared" si="1"/>
        <v>1.1415078285067538E-2</v>
      </c>
      <c r="I90">
        <f t="shared" si="2"/>
        <v>2.4376425212869497E-3</v>
      </c>
      <c r="J90">
        <f t="shared" si="3"/>
        <v>1.3030401225422043E-4</v>
      </c>
      <c r="L90">
        <f t="shared" si="4"/>
        <v>5.6359080986579573E-4</v>
      </c>
      <c r="N90">
        <f t="shared" si="5"/>
        <v>3.8062698278196846E-2</v>
      </c>
      <c r="R90">
        <f t="shared" si="6"/>
        <v>1.4487690002170492E-3</v>
      </c>
    </row>
    <row r="91" spans="1:18" x14ac:dyDescent="0.2">
      <c r="A91">
        <v>20141128</v>
      </c>
      <c r="B91">
        <v>0.10034837584425145</v>
      </c>
      <c r="C91">
        <v>2.0938256734708539E-2</v>
      </c>
      <c r="E91">
        <f t="shared" si="0"/>
        <v>8.0232114818050676E-2</v>
      </c>
      <c r="F91">
        <f t="shared" si="1"/>
        <v>1.1378845602694383E-2</v>
      </c>
      <c r="I91">
        <f t="shared" si="2"/>
        <v>6.4371922481768666E-3</v>
      </c>
      <c r="J91">
        <f t="shared" si="3"/>
        <v>1.294781272499573E-4</v>
      </c>
      <c r="L91">
        <f t="shared" si="4"/>
        <v>9.1294884689224678E-4</v>
      </c>
      <c r="N91">
        <f t="shared" si="5"/>
        <v>6.8958224086413902E-2</v>
      </c>
      <c r="R91">
        <f t="shared" si="6"/>
        <v>4.7552366691520744E-3</v>
      </c>
    </row>
    <row r="92" spans="1:18" x14ac:dyDescent="0.2">
      <c r="A92">
        <v>20141231</v>
      </c>
      <c r="B92">
        <v>-7.4606096196905961E-2</v>
      </c>
      <c r="C92">
        <v>-3.6285753240172932E-3</v>
      </c>
      <c r="E92">
        <f t="shared" si="0"/>
        <v>-9.4722357223106735E-2</v>
      </c>
      <c r="F92">
        <f t="shared" si="1"/>
        <v>-1.3187986456031451E-2</v>
      </c>
      <c r="I92">
        <f t="shared" si="2"/>
        <v>8.9723249579018397E-3</v>
      </c>
      <c r="J92">
        <f t="shared" si="3"/>
        <v>1.7392298676446898E-4</v>
      </c>
      <c r="L92">
        <f t="shared" si="4"/>
        <v>1.2491971641417044E-3</v>
      </c>
      <c r="N92">
        <f t="shared" si="5"/>
        <v>-8.1656012580870033E-2</v>
      </c>
      <c r="R92">
        <f t="shared" si="6"/>
        <v>6.6677043906072054E-3</v>
      </c>
    </row>
    <row r="93" spans="1:18" x14ac:dyDescent="0.2">
      <c r="A93">
        <v>20150130</v>
      </c>
      <c r="B93">
        <v>5.9611402801015248E-2</v>
      </c>
      <c r="C93">
        <v>-2.7577795731289191E-2</v>
      </c>
      <c r="E93">
        <f t="shared" si="0"/>
        <v>3.9495141774814481E-2</v>
      </c>
      <c r="F93">
        <f t="shared" si="1"/>
        <v>-3.7137206863303351E-2</v>
      </c>
      <c r="I93">
        <f t="shared" si="2"/>
        <v>1.5598662238126958E-3</v>
      </c>
      <c r="J93">
        <f t="shared" si="3"/>
        <v>1.3791721336077855E-3</v>
      </c>
      <c r="L93">
        <f t="shared" si="4"/>
        <v>-1.4667392501867792E-3</v>
      </c>
      <c r="N93">
        <f t="shared" si="5"/>
        <v>7.6289806793903459E-2</v>
      </c>
      <c r="R93">
        <f t="shared" si="6"/>
        <v>5.8201346206511184E-3</v>
      </c>
    </row>
    <row r="94" spans="1:18" x14ac:dyDescent="0.2">
      <c r="A94">
        <v>20150227</v>
      </c>
      <c r="B94">
        <v>9.5729182919348926E-2</v>
      </c>
      <c r="C94">
        <v>5.4508071449975076E-2</v>
      </c>
      <c r="E94">
        <f t="shared" si="0"/>
        <v>7.5612921893148166E-2</v>
      </c>
      <c r="F94">
        <f t="shared" si="1"/>
        <v>4.4948660317960923E-2</v>
      </c>
      <c r="I94">
        <f t="shared" si="2"/>
        <v>5.7173139572193254E-3</v>
      </c>
      <c r="J94">
        <f t="shared" si="3"/>
        <v>2.0203820643794348E-3</v>
      </c>
      <c r="L94">
        <f t="shared" si="4"/>
        <v>3.3986995418236279E-3</v>
      </c>
      <c r="N94">
        <f t="shared" si="5"/>
        <v>3.1078853794170025E-2</v>
      </c>
      <c r="R94">
        <f t="shared" si="6"/>
        <v>9.6589515315939655E-4</v>
      </c>
    </row>
    <row r="95" spans="1:18" x14ac:dyDescent="0.2">
      <c r="A95">
        <v>20150331</v>
      </c>
      <c r="B95">
        <v>-3.18746417289901E-2</v>
      </c>
      <c r="C95">
        <v>-1.0508016330810232E-2</v>
      </c>
      <c r="E95">
        <f t="shared" si="0"/>
        <v>-5.1990902755190867E-2</v>
      </c>
      <c r="F95">
        <f t="shared" si="1"/>
        <v>-2.0067427462824389E-2</v>
      </c>
      <c r="I95">
        <f t="shared" si="2"/>
        <v>2.7030539692997134E-3</v>
      </c>
      <c r="J95">
        <f t="shared" si="3"/>
        <v>4.027016449757185E-4</v>
      </c>
      <c r="L95">
        <f t="shared" si="4"/>
        <v>1.0433236697665494E-3</v>
      </c>
      <c r="N95">
        <f t="shared" si="5"/>
        <v>-3.2108570893041456E-2</v>
      </c>
      <c r="R95">
        <f t="shared" si="6"/>
        <v>1.0309603247934691E-3</v>
      </c>
    </row>
    <row r="96" spans="1:18" x14ac:dyDescent="0.2">
      <c r="A96">
        <v>20150430</v>
      </c>
      <c r="B96">
        <v>5.7693253906093049E-3</v>
      </c>
      <c r="C96">
        <v>8.6782349534472274E-3</v>
      </c>
      <c r="E96">
        <f t="shared" si="0"/>
        <v>-1.4346935635591463E-2</v>
      </c>
      <c r="F96">
        <f t="shared" si="1"/>
        <v>-8.8117617856692948E-4</v>
      </c>
      <c r="I96">
        <f t="shared" si="2"/>
        <v>2.0583456213180422E-4</v>
      </c>
      <c r="J96">
        <f t="shared" si="3"/>
        <v>7.7647145767381715E-7</v>
      </c>
      <c r="L96">
        <f t="shared" si="4"/>
        <v>1.2642177917516186E-5</v>
      </c>
      <c r="N96">
        <f t="shared" si="5"/>
        <v>-1.3473887147251618E-2</v>
      </c>
      <c r="R96">
        <f t="shared" si="6"/>
        <v>1.8154563485687234E-4</v>
      </c>
    </row>
    <row r="97" spans="1:18" x14ac:dyDescent="0.2">
      <c r="A97">
        <v>20150529</v>
      </c>
      <c r="B97">
        <v>4.4156588576493662E-2</v>
      </c>
      <c r="C97">
        <v>1.0291856684997247E-2</v>
      </c>
      <c r="E97">
        <f t="shared" si="0"/>
        <v>2.4040327550292895E-2</v>
      </c>
      <c r="F97">
        <f t="shared" si="1"/>
        <v>7.3244555298308985E-4</v>
      </c>
      <c r="I97">
        <f t="shared" si="2"/>
        <v>5.7793734872537154E-4</v>
      </c>
      <c r="J97">
        <f t="shared" si="3"/>
        <v>5.3647648808470426E-7</v>
      </c>
      <c r="L97">
        <f t="shared" si="4"/>
        <v>1.7608231006468889E-5</v>
      </c>
      <c r="N97">
        <f t="shared" si="5"/>
        <v>2.3314637843311604E-2</v>
      </c>
      <c r="R97">
        <f t="shared" si="6"/>
        <v>5.435723377647775E-4</v>
      </c>
    </row>
    <row r="98" spans="1:18" x14ac:dyDescent="0.2">
      <c r="A98">
        <v>20150630</v>
      </c>
      <c r="B98">
        <v>-3.7978125485201332E-2</v>
      </c>
      <c r="C98">
        <v>-1.9449929501359944E-2</v>
      </c>
      <c r="E98">
        <f t="shared" ref="E98:E152" si="7">B98-$B$154</f>
        <v>-5.8094386511402099E-2</v>
      </c>
      <c r="F98">
        <f t="shared" ref="F98:F152" si="8">C98-$C$154</f>
        <v>-2.9009340633374101E-2</v>
      </c>
      <c r="I98">
        <f t="shared" ref="I98:I152" si="9">E98^2</f>
        <v>3.3749577441361781E-3</v>
      </c>
      <c r="J98">
        <f t="shared" ref="J98:J152" si="10">F98^2</f>
        <v>8.4154184398312971E-4</v>
      </c>
      <c r="L98">
        <f t="shared" ref="L98:L152" si="11">E98*F98</f>
        <v>1.6852798471961572E-3</v>
      </c>
      <c r="N98">
        <f t="shared" ref="N98:N152" si="12">B98-$E$166-$L$157*C98</f>
        <v>-2.9352618856162169E-2</v>
      </c>
      <c r="R98">
        <f t="shared" ref="R98:R152" si="13">N98^2</f>
        <v>8.6157623371512697E-4</v>
      </c>
    </row>
    <row r="99" spans="1:18" x14ac:dyDescent="0.2">
      <c r="A99">
        <v>20150731</v>
      </c>
      <c r="B99">
        <v>-3.3440968105407927E-2</v>
      </c>
      <c r="C99">
        <v>1.2040224710802617E-2</v>
      </c>
      <c r="E99">
        <f t="shared" si="7"/>
        <v>-5.3557229131608694E-2</v>
      </c>
      <c r="F99">
        <f t="shared" si="8"/>
        <v>2.48081357878846E-3</v>
      </c>
      <c r="I99">
        <f t="shared" si="9"/>
        <v>2.868376792255635E-3</v>
      </c>
      <c r="J99">
        <f t="shared" si="10"/>
        <v>6.1544360127012066E-6</v>
      </c>
      <c r="L99">
        <f t="shared" si="11"/>
        <v>-1.3286550127197973E-4</v>
      </c>
      <c r="N99">
        <f t="shared" si="12"/>
        <v>-5.6015160470988083E-2</v>
      </c>
      <c r="R99">
        <f t="shared" si="13"/>
        <v>3.1376982025905459E-3</v>
      </c>
    </row>
    <row r="100" spans="1:18" x14ac:dyDescent="0.2">
      <c r="A100">
        <v>20150831</v>
      </c>
      <c r="B100">
        <v>-6.8404116265896667E-2</v>
      </c>
      <c r="C100">
        <v>-6.1924341085713729E-2</v>
      </c>
      <c r="E100">
        <f t="shared" si="7"/>
        <v>-8.8520377292097441E-2</v>
      </c>
      <c r="F100">
        <f t="shared" si="8"/>
        <v>-7.1483752217727889E-2</v>
      </c>
      <c r="I100">
        <f t="shared" si="9"/>
        <v>7.83585719593528E-3</v>
      </c>
      <c r="J100">
        <f t="shared" si="10"/>
        <v>5.1099268311255172E-3</v>
      </c>
      <c r="L100">
        <f t="shared" si="11"/>
        <v>6.3277687165680802E-3</v>
      </c>
      <c r="N100">
        <f t="shared" si="12"/>
        <v>-1.7695968584131971E-2</v>
      </c>
      <c r="R100">
        <f t="shared" si="13"/>
        <v>3.1314730413058568E-4</v>
      </c>
    </row>
    <row r="101" spans="1:18" x14ac:dyDescent="0.2">
      <c r="A101">
        <v>20150930</v>
      </c>
      <c r="B101">
        <v>-2.2057487583948283E-2</v>
      </c>
      <c r="C101">
        <v>-3.435234292196164E-2</v>
      </c>
      <c r="E101">
        <f t="shared" si="7"/>
        <v>-4.2173748610149053E-2</v>
      </c>
      <c r="F101">
        <f t="shared" si="8"/>
        <v>-4.3911754053975793E-2</v>
      </c>
      <c r="I101">
        <f t="shared" si="9"/>
        <v>1.7786250718320492E-3</v>
      </c>
      <c r="J101">
        <f t="shared" si="10"/>
        <v>1.9282421440968596E-3</v>
      </c>
      <c r="L101">
        <f t="shared" si="11"/>
        <v>1.8519232765030686E-3</v>
      </c>
      <c r="N101">
        <f t="shared" si="12"/>
        <v>1.3329773200988979E-3</v>
      </c>
      <c r="R101">
        <f t="shared" si="13"/>
        <v>1.7768285358980395E-6</v>
      </c>
    </row>
    <row r="102" spans="1:18" x14ac:dyDescent="0.2">
      <c r="A102">
        <v>20151030</v>
      </c>
      <c r="B102">
        <v>8.0112551388253614E-2</v>
      </c>
      <c r="C102">
        <v>7.1410480048197361E-2</v>
      </c>
      <c r="E102">
        <f t="shared" si="7"/>
        <v>5.9996290362052847E-2</v>
      </c>
      <c r="F102">
        <f t="shared" si="8"/>
        <v>6.1851068916183208E-2</v>
      </c>
      <c r="I102">
        <f t="shared" si="9"/>
        <v>3.5995548572077553E-3</v>
      </c>
      <c r="J102">
        <f t="shared" si="10"/>
        <v>3.8255547260744446E-3</v>
      </c>
      <c r="L102">
        <f t="shared" si="11"/>
        <v>3.7108346898986691E-3</v>
      </c>
      <c r="N102">
        <f t="shared" si="12"/>
        <v>-1.2842838669245016E-3</v>
      </c>
      <c r="R102">
        <f t="shared" si="13"/>
        <v>1.6493850508425509E-6</v>
      </c>
    </row>
    <row r="103" spans="1:18" x14ac:dyDescent="0.2">
      <c r="A103">
        <v>20151130</v>
      </c>
      <c r="B103">
        <v>-5.7062497199211514E-3</v>
      </c>
      <c r="C103">
        <v>2.4460060865663185E-3</v>
      </c>
      <c r="E103">
        <f t="shared" si="7"/>
        <v>-2.5822510746121918E-2</v>
      </c>
      <c r="F103">
        <f t="shared" si="8"/>
        <v>-7.1134050454478379E-3</v>
      </c>
      <c r="I103">
        <f t="shared" si="9"/>
        <v>6.6680206123358187E-4</v>
      </c>
      <c r="J103">
        <f t="shared" si="10"/>
        <v>5.0600531340602759E-5</v>
      </c>
      <c r="L103">
        <f t="shared" si="11"/>
        <v>1.8368597822759466E-4</v>
      </c>
      <c r="N103">
        <f t="shared" si="12"/>
        <v>-1.8774717497810046E-2</v>
      </c>
      <c r="R103">
        <f t="shared" si="13"/>
        <v>3.5249001712257474E-4</v>
      </c>
    </row>
    <row r="104" spans="1:18" x14ac:dyDescent="0.2">
      <c r="A104">
        <v>20151231</v>
      </c>
      <c r="B104">
        <v>-0.11679002885087632</v>
      </c>
      <c r="C104">
        <v>-2.2540130842242701E-2</v>
      </c>
      <c r="E104">
        <f t="shared" si="7"/>
        <v>-0.13690628987707709</v>
      </c>
      <c r="F104">
        <f t="shared" si="8"/>
        <v>-3.2099541974256858E-2</v>
      </c>
      <c r="I104">
        <f t="shared" si="9"/>
        <v>1.8743332207906263E-2</v>
      </c>
      <c r="J104">
        <f t="shared" si="10"/>
        <v>1.030380594957078E-3</v>
      </c>
      <c r="L104">
        <f t="shared" si="11"/>
        <v>4.394629198449013E-3</v>
      </c>
      <c r="N104">
        <f t="shared" si="12"/>
        <v>-0.10510282392024317</v>
      </c>
      <c r="R104">
        <f t="shared" si="13"/>
        <v>1.104660359600964E-2</v>
      </c>
    </row>
    <row r="105" spans="1:18" x14ac:dyDescent="0.2">
      <c r="A105">
        <v>20160129</v>
      </c>
      <c r="B105">
        <v>-7.8223197320240107E-2</v>
      </c>
      <c r="C105">
        <v>-5.8788683183630848E-2</v>
      </c>
      <c r="E105">
        <f t="shared" si="7"/>
        <v>-9.8339458346440867E-2</v>
      </c>
      <c r="F105">
        <f t="shared" si="8"/>
        <v>-6.8348094315645008E-2</v>
      </c>
      <c r="I105">
        <f t="shared" si="9"/>
        <v>9.6706490678713786E-3</v>
      </c>
      <c r="J105">
        <f t="shared" si="10"/>
        <v>4.6714619965803053E-3</v>
      </c>
      <c r="L105">
        <f t="shared" si="11"/>
        <v>6.7213145740119837E-3</v>
      </c>
      <c r="N105">
        <f t="shared" si="12"/>
        <v>-3.0621785224333536E-2</v>
      </c>
      <c r="R105">
        <f t="shared" si="13"/>
        <v>9.3769373032521173E-4</v>
      </c>
    </row>
    <row r="106" spans="1:18" x14ac:dyDescent="0.2">
      <c r="A106">
        <v>20160229</v>
      </c>
      <c r="B106">
        <v>-1.3358919063850305E-3</v>
      </c>
      <c r="C106">
        <v>6.8676412352534704E-4</v>
      </c>
      <c r="E106">
        <f t="shared" si="7"/>
        <v>-2.1452152932585799E-2</v>
      </c>
      <c r="F106">
        <f t="shared" si="8"/>
        <v>-8.8726470084888095E-3</v>
      </c>
      <c r="I106">
        <f t="shared" si="9"/>
        <v>4.6019486544304951E-4</v>
      </c>
      <c r="J106">
        <f t="shared" si="10"/>
        <v>7.8723864937245414E-5</v>
      </c>
      <c r="L106">
        <f t="shared" si="11"/>
        <v>1.9033738054295184E-4</v>
      </c>
      <c r="N106">
        <f t="shared" si="12"/>
        <v>-1.2661344412396282E-2</v>
      </c>
      <c r="R106">
        <f t="shared" si="13"/>
        <v>1.6030964232931856E-4</v>
      </c>
    </row>
    <row r="107" spans="1:18" x14ac:dyDescent="0.2">
      <c r="A107">
        <v>20160331</v>
      </c>
      <c r="B107">
        <v>0.11974644024882693</v>
      </c>
      <c r="C107">
        <v>6.8141709351213442E-2</v>
      </c>
      <c r="E107">
        <f t="shared" si="7"/>
        <v>9.9630179222626153E-2</v>
      </c>
      <c r="F107">
        <f t="shared" si="8"/>
        <v>5.8582298219199289E-2</v>
      </c>
      <c r="I107">
        <f t="shared" si="9"/>
        <v>9.9261726119326075E-3</v>
      </c>
      <c r="J107">
        <f t="shared" si="10"/>
        <v>3.4318856646432003E-3</v>
      </c>
      <c r="L107">
        <f t="shared" si="11"/>
        <v>5.8365648708521584E-3</v>
      </c>
      <c r="N107">
        <f t="shared" si="12"/>
        <v>4.1588225584110711E-2</v>
      </c>
      <c r="R107">
        <f t="shared" si="13"/>
        <v>1.7295805072348807E-3</v>
      </c>
    </row>
    <row r="108" spans="1:18" x14ac:dyDescent="0.2">
      <c r="A108">
        <v>20160429</v>
      </c>
      <c r="B108">
        <v>-0.15073103348838146</v>
      </c>
      <c r="C108">
        <v>1.1747724474025195E-2</v>
      </c>
      <c r="E108">
        <f t="shared" si="7"/>
        <v>-0.17084729451458222</v>
      </c>
      <c r="F108">
        <f t="shared" si="8"/>
        <v>2.1883133420110383E-3</v>
      </c>
      <c r="I108">
        <f t="shared" si="9"/>
        <v>2.9188798042952397E-2</v>
      </c>
      <c r="J108">
        <f t="shared" si="10"/>
        <v>4.7887152828235199E-6</v>
      </c>
      <c r="L108">
        <f t="shared" si="11"/>
        <v>-3.7386741403274955E-4</v>
      </c>
      <c r="N108">
        <f t="shared" si="12"/>
        <v>-0.17301542354680793</v>
      </c>
      <c r="R108">
        <f t="shared" si="13"/>
        <v>2.9934336785081343E-2</v>
      </c>
    </row>
    <row r="109" spans="1:18" x14ac:dyDescent="0.2">
      <c r="A109">
        <v>20160531</v>
      </c>
      <c r="B109">
        <v>6.8936336555549094E-2</v>
      </c>
      <c r="C109">
        <v>1.4214493701110312E-2</v>
      </c>
      <c r="E109">
        <f t="shared" si="7"/>
        <v>4.8820075529348327E-2</v>
      </c>
      <c r="F109">
        <f t="shared" si="8"/>
        <v>4.6550825690961552E-3</v>
      </c>
      <c r="I109">
        <f t="shared" si="9"/>
        <v>2.3833997746912751E-3</v>
      </c>
      <c r="J109">
        <f t="shared" si="10"/>
        <v>2.1669793725102861E-5</v>
      </c>
      <c r="L109">
        <f t="shared" si="11"/>
        <v>2.2726148261862714E-4</v>
      </c>
      <c r="N109">
        <f t="shared" si="12"/>
        <v>4.4207929968790742E-2</v>
      </c>
      <c r="R109">
        <f t="shared" si="13"/>
        <v>1.9543410721255066E-3</v>
      </c>
    </row>
    <row r="110" spans="1:18" x14ac:dyDescent="0.2">
      <c r="A110">
        <v>20160630</v>
      </c>
      <c r="B110">
        <v>-4.3596673718078204E-2</v>
      </c>
      <c r="C110">
        <v>3.1051739534142708E-3</v>
      </c>
      <c r="E110">
        <f t="shared" si="7"/>
        <v>-6.3712934744278971E-2</v>
      </c>
      <c r="F110">
        <f t="shared" si="8"/>
        <v>-6.4542371785998864E-3</v>
      </c>
      <c r="I110">
        <f t="shared" si="9"/>
        <v>4.0593380537287506E-3</v>
      </c>
      <c r="J110">
        <f t="shared" si="10"/>
        <v>4.1657177557621022E-5</v>
      </c>
      <c r="L110">
        <f t="shared" si="11"/>
        <v>4.112183921842338E-4</v>
      </c>
      <c r="N110">
        <f t="shared" si="12"/>
        <v>-5.7318229407001792E-2</v>
      </c>
      <c r="R110">
        <f t="shared" si="13"/>
        <v>3.2853794223536852E-3</v>
      </c>
    </row>
    <row r="111" spans="1:18" x14ac:dyDescent="0.2">
      <c r="A111">
        <v>20160729</v>
      </c>
      <c r="B111">
        <v>8.6235492735940361E-2</v>
      </c>
      <c r="C111">
        <v>3.8042134286594274E-2</v>
      </c>
      <c r="E111">
        <f t="shared" si="7"/>
        <v>6.6119231709739601E-2</v>
      </c>
      <c r="F111">
        <f t="shared" si="8"/>
        <v>2.8482723154580118E-2</v>
      </c>
      <c r="I111">
        <f t="shared" si="9"/>
        <v>4.3717528018862349E-3</v>
      </c>
      <c r="J111">
        <f t="shared" si="10"/>
        <v>8.1126551830045435E-4</v>
      </c>
      <c r="L111">
        <f t="shared" si="11"/>
        <v>1.8832557719820481E-3</v>
      </c>
      <c r="N111">
        <f t="shared" si="12"/>
        <v>3.7899224180314849E-2</v>
      </c>
      <c r="R111">
        <f t="shared" si="13"/>
        <v>1.4363511934697617E-3</v>
      </c>
    </row>
    <row r="112" spans="1:18" x14ac:dyDescent="0.2">
      <c r="A112">
        <v>20160831</v>
      </c>
      <c r="B112">
        <v>2.3331686951029995E-2</v>
      </c>
      <c r="C112">
        <v>2.7851179558389446E-3</v>
      </c>
      <c r="E112">
        <f t="shared" si="7"/>
        <v>3.215425924829228E-3</v>
      </c>
      <c r="F112">
        <f t="shared" si="8"/>
        <v>-6.7742931761752122E-3</v>
      </c>
      <c r="I112">
        <f t="shared" si="9"/>
        <v>1.0338963878063897E-5</v>
      </c>
      <c r="J112">
        <f t="shared" si="10"/>
        <v>4.5891048036774047E-5</v>
      </c>
      <c r="L112">
        <f t="shared" si="11"/>
        <v>-2.1782237901067511E-5</v>
      </c>
      <c r="N112">
        <f t="shared" si="12"/>
        <v>9.9272351644403012E-3</v>
      </c>
      <c r="R112">
        <f t="shared" si="13"/>
        <v>9.8549998010100053E-5</v>
      </c>
    </row>
    <row r="113" spans="1:18" x14ac:dyDescent="0.2">
      <c r="A113">
        <v>20160930</v>
      </c>
      <c r="B113">
        <v>6.3447926655541637E-2</v>
      </c>
      <c r="C113">
        <v>3.0124579887056361E-3</v>
      </c>
      <c r="E113">
        <f t="shared" si="7"/>
        <v>4.3331665629340869E-2</v>
      </c>
      <c r="F113">
        <f t="shared" si="8"/>
        <v>-6.5469531433085208E-3</v>
      </c>
      <c r="I113">
        <f t="shared" si="9"/>
        <v>1.8776332462130008E-3</v>
      </c>
      <c r="J113">
        <f t="shared" si="10"/>
        <v>4.2862595460677318E-5</v>
      </c>
      <c r="L113">
        <f t="shared" si="11"/>
        <v>-2.8369038449680702E-4</v>
      </c>
      <c r="N113">
        <f t="shared" si="12"/>
        <v>4.9818231748607743E-2</v>
      </c>
      <c r="R113">
        <f t="shared" si="13"/>
        <v>2.4818562145579883E-3</v>
      </c>
    </row>
    <row r="114" spans="1:18" x14ac:dyDescent="0.2">
      <c r="A114">
        <v>20161031</v>
      </c>
      <c r="B114">
        <v>4.3246352700765257E-3</v>
      </c>
      <c r="C114">
        <v>-2.1830562166816839E-2</v>
      </c>
      <c r="E114">
        <f t="shared" si="7"/>
        <v>-1.5791625756124243E-2</v>
      </c>
      <c r="F114">
        <f t="shared" si="8"/>
        <v>-3.1389973298830996E-2</v>
      </c>
      <c r="I114">
        <f t="shared" si="9"/>
        <v>2.493754440214866E-4</v>
      </c>
      <c r="J114">
        <f t="shared" si="10"/>
        <v>9.8533042370132292E-4</v>
      </c>
      <c r="L114">
        <f t="shared" si="11"/>
        <v>4.9569871082987189E-4</v>
      </c>
      <c r="N114">
        <f t="shared" si="12"/>
        <v>1.5308816362206308E-2</v>
      </c>
      <c r="R114">
        <f t="shared" si="13"/>
        <v>2.3435985841175556E-4</v>
      </c>
    </row>
    <row r="115" spans="1:18" x14ac:dyDescent="0.2">
      <c r="A115">
        <v>20161130</v>
      </c>
      <c r="B115">
        <v>-2.1814209171049839E-2</v>
      </c>
      <c r="C115">
        <v>3.9692717126493186E-2</v>
      </c>
      <c r="E115">
        <f t="shared" si="7"/>
        <v>-4.1930470197250602E-2</v>
      </c>
      <c r="F115">
        <f t="shared" si="8"/>
        <v>3.0133305994479029E-2</v>
      </c>
      <c r="I115">
        <f t="shared" si="9"/>
        <v>1.7581643309625211E-3</v>
      </c>
      <c r="J115">
        <f t="shared" si="10"/>
        <v>9.0801613015690586E-4</v>
      </c>
      <c r="L115">
        <f t="shared" si="11"/>
        <v>-1.2635036889461358E-3</v>
      </c>
      <c r="N115">
        <f t="shared" si="12"/>
        <v>-7.178583611277814E-2</v>
      </c>
      <c r="R115">
        <f t="shared" si="13"/>
        <v>5.1532062664106423E-3</v>
      </c>
    </row>
    <row r="116" spans="1:18" x14ac:dyDescent="0.2">
      <c r="A116">
        <v>20161230</v>
      </c>
      <c r="B116">
        <v>4.6840646045650379E-2</v>
      </c>
      <c r="C116">
        <v>1.8617611716991209E-2</v>
      </c>
      <c r="E116">
        <f t="shared" si="7"/>
        <v>2.6724385019449612E-2</v>
      </c>
      <c r="F116">
        <f t="shared" si="8"/>
        <v>9.0582005849770518E-3</v>
      </c>
      <c r="I116">
        <f t="shared" si="9"/>
        <v>7.141927546677828E-4</v>
      </c>
      <c r="J116">
        <f t="shared" si="10"/>
        <v>8.2050997837678603E-5</v>
      </c>
      <c r="L116">
        <f t="shared" si="11"/>
        <v>2.4207484001633045E-4</v>
      </c>
      <c r="N116">
        <f t="shared" si="12"/>
        <v>1.7749734410243832E-2</v>
      </c>
      <c r="R116">
        <f t="shared" si="13"/>
        <v>3.1505307163419395E-4</v>
      </c>
    </row>
    <row r="117" spans="1:18" x14ac:dyDescent="0.2">
      <c r="A117">
        <v>20170131</v>
      </c>
      <c r="B117">
        <v>4.6641190111151344E-2</v>
      </c>
      <c r="C117">
        <v>2.1947384482824281E-2</v>
      </c>
      <c r="E117">
        <f t="shared" si="7"/>
        <v>2.6524929084950577E-2</v>
      </c>
      <c r="F117">
        <f t="shared" si="8"/>
        <v>1.2387973350810124E-2</v>
      </c>
      <c r="I117">
        <f t="shared" si="9"/>
        <v>7.0357186296165705E-4</v>
      </c>
      <c r="J117">
        <f t="shared" si="10"/>
        <v>1.5346188374038182E-4</v>
      </c>
      <c r="L117">
        <f t="shared" si="11"/>
        <v>3.2859011463649612E-4</v>
      </c>
      <c r="N117">
        <f t="shared" si="12"/>
        <v>1.425121848021299E-2</v>
      </c>
      <c r="R117">
        <f t="shared" si="13"/>
        <v>2.0309722817076425E-4</v>
      </c>
    </row>
    <row r="118" spans="1:18" x14ac:dyDescent="0.2">
      <c r="A118">
        <v>20170228</v>
      </c>
      <c r="B118">
        <v>0.12538164849169683</v>
      </c>
      <c r="C118">
        <v>3.2141871012064553E-2</v>
      </c>
      <c r="E118">
        <f t="shared" si="7"/>
        <v>0.10526538746549607</v>
      </c>
      <c r="F118">
        <f t="shared" si="8"/>
        <v>2.2582459880050396E-2</v>
      </c>
      <c r="I118">
        <f t="shared" si="9"/>
        <v>1.1080801798261018E-2</v>
      </c>
      <c r="J118">
        <f t="shared" si="10"/>
        <v>5.0996749423408579E-4</v>
      </c>
      <c r="L118">
        <f t="shared" si="11"/>
        <v>2.377151389197525E-3</v>
      </c>
      <c r="N118">
        <f t="shared" si="12"/>
        <v>8.2891221049267078E-2</v>
      </c>
      <c r="R118">
        <f t="shared" si="13"/>
        <v>6.8709545270384574E-3</v>
      </c>
    </row>
    <row r="119" spans="1:18" x14ac:dyDescent="0.2">
      <c r="A119">
        <v>20170331</v>
      </c>
      <c r="B119">
        <v>4.7541766197234041E-2</v>
      </c>
      <c r="C119">
        <v>2.0898148150738528E-3</v>
      </c>
      <c r="E119">
        <f t="shared" si="7"/>
        <v>2.7425505171033274E-2</v>
      </c>
      <c r="F119">
        <f t="shared" si="8"/>
        <v>-7.4695963169403041E-3</v>
      </c>
      <c r="I119">
        <f t="shared" si="9"/>
        <v>7.5215833388637282E-4</v>
      </c>
      <c r="J119">
        <f t="shared" si="10"/>
        <v>5.5794869138048154E-5</v>
      </c>
      <c r="L119">
        <f t="shared" si="11"/>
        <v>-2.0485745241577742E-4</v>
      </c>
      <c r="N119">
        <f t="shared" si="12"/>
        <v>3.4826204295264396E-2</v>
      </c>
      <c r="R119">
        <f t="shared" si="13"/>
        <v>1.2128645056154923E-3</v>
      </c>
    </row>
    <row r="120" spans="1:18" x14ac:dyDescent="0.2">
      <c r="A120">
        <v>20170428</v>
      </c>
      <c r="B120">
        <v>-7.0002450114353828E-5</v>
      </c>
      <c r="C120">
        <v>9.5690700636971212E-3</v>
      </c>
      <c r="E120">
        <f t="shared" si="7"/>
        <v>-2.0186263476315122E-2</v>
      </c>
      <c r="F120">
        <f t="shared" si="8"/>
        <v>9.6589316829643473E-6</v>
      </c>
      <c r="I120">
        <f t="shared" si="9"/>
        <v>4.074852331352139E-4</v>
      </c>
      <c r="J120">
        <f t="shared" si="10"/>
        <v>9.3294961256172481E-11</v>
      </c>
      <c r="L120">
        <f t="shared" si="11"/>
        <v>-1.9497773985204616E-7</v>
      </c>
      <c r="N120">
        <f t="shared" si="12"/>
        <v>-2.0195833317068763E-2</v>
      </c>
      <c r="R120">
        <f t="shared" si="13"/>
        <v>4.0787168337082469E-4</v>
      </c>
    </row>
    <row r="121" spans="1:18" x14ac:dyDescent="0.2">
      <c r="A121">
        <v>20170531</v>
      </c>
      <c r="B121">
        <v>6.560420309678637E-2</v>
      </c>
      <c r="C121">
        <v>9.2916981606831883E-3</v>
      </c>
      <c r="E121">
        <f t="shared" si="7"/>
        <v>4.5487942070585603E-2</v>
      </c>
      <c r="F121">
        <f t="shared" si="8"/>
        <v>-2.6771297133096859E-4</v>
      </c>
      <c r="I121">
        <f t="shared" si="9"/>
        <v>2.0691528738169518E-3</v>
      </c>
      <c r="J121">
        <f t="shared" si="10"/>
        <v>7.167023501885601E-8</v>
      </c>
      <c r="L121">
        <f t="shared" si="11"/>
        <v>-1.2177712131447443E-5</v>
      </c>
      <c r="N121">
        <f t="shared" si="12"/>
        <v>4.5753185742185509E-2</v>
      </c>
      <c r="R121">
        <f t="shared" si="13"/>
        <v>2.0933540055589274E-3</v>
      </c>
    </row>
    <row r="122" spans="1:18" x14ac:dyDescent="0.2">
      <c r="A122">
        <v>20170630</v>
      </c>
      <c r="B122">
        <v>-5.8915957415225394E-2</v>
      </c>
      <c r="C122">
        <v>9.4254406471553608E-3</v>
      </c>
      <c r="E122">
        <f t="shared" si="7"/>
        <v>-7.9032218441426161E-2</v>
      </c>
      <c r="F122">
        <f t="shared" si="8"/>
        <v>-1.3397048485879609E-4</v>
      </c>
      <c r="I122">
        <f t="shared" si="9"/>
        <v>6.2460915517733012E-3</v>
      </c>
      <c r="J122">
        <f t="shared" si="10"/>
        <v>1.7948090813300914E-8</v>
      </c>
      <c r="L122">
        <f t="shared" si="11"/>
        <v>1.0587984624064149E-5</v>
      </c>
      <c r="N122">
        <f t="shared" si="12"/>
        <v>-7.8899483657925373E-2</v>
      </c>
      <c r="R122">
        <f t="shared" si="13"/>
        <v>6.2251285214872326E-3</v>
      </c>
    </row>
    <row r="123" spans="1:18" x14ac:dyDescent="0.2">
      <c r="A123">
        <v>20170731</v>
      </c>
      <c r="B123">
        <v>3.2180605029445516E-2</v>
      </c>
      <c r="C123">
        <v>2.0125124308035636E-2</v>
      </c>
      <c r="E123">
        <f t="shared" si="7"/>
        <v>1.2064344003244749E-2</v>
      </c>
      <c r="F123">
        <f t="shared" si="8"/>
        <v>1.056571317602148E-2</v>
      </c>
      <c r="I123">
        <f t="shared" si="9"/>
        <v>1.4554839622862755E-4</v>
      </c>
      <c r="J123">
        <f t="shared" si="10"/>
        <v>1.116342949179539E-4</v>
      </c>
      <c r="L123">
        <f t="shared" si="11"/>
        <v>1.2746839839513878E-4</v>
      </c>
      <c r="N123">
        <f t="shared" si="12"/>
        <v>1.5960856220891342E-3</v>
      </c>
      <c r="R123">
        <f t="shared" si="13"/>
        <v>2.5474893130396588E-6</v>
      </c>
    </row>
    <row r="124" spans="1:18" x14ac:dyDescent="0.2">
      <c r="A124">
        <v>20170831</v>
      </c>
      <c r="B124">
        <v>0.10156783251912346</v>
      </c>
      <c r="C124">
        <v>1.5877388752747691E-3</v>
      </c>
      <c r="E124">
        <f t="shared" si="7"/>
        <v>8.1451571492922703E-2</v>
      </c>
      <c r="F124">
        <f t="shared" si="8"/>
        <v>-7.9716722567393875E-3</v>
      </c>
      <c r="I124">
        <f t="shared" si="9"/>
        <v>6.6343584986666981E-3</v>
      </c>
      <c r="J124">
        <f t="shared" si="10"/>
        <v>6.3547558568868438E-5</v>
      </c>
      <c r="L124">
        <f t="shared" si="11"/>
        <v>-6.4930523273795671E-4</v>
      </c>
      <c r="N124">
        <f t="shared" si="12"/>
        <v>8.9349715567363749E-2</v>
      </c>
      <c r="R124">
        <f t="shared" si="13"/>
        <v>7.9833716719688048E-3</v>
      </c>
    </row>
    <row r="125" spans="1:18" x14ac:dyDescent="0.2">
      <c r="A125">
        <v>20170929</v>
      </c>
      <c r="B125">
        <v>-6.2135011881455864E-2</v>
      </c>
      <c r="C125">
        <v>2.3455750430661736E-2</v>
      </c>
      <c r="E125">
        <f t="shared" si="7"/>
        <v>-8.2251272907656631E-2</v>
      </c>
      <c r="F125">
        <f t="shared" si="8"/>
        <v>1.3896339298647579E-2</v>
      </c>
      <c r="I125">
        <f t="shared" si="9"/>
        <v>6.7652718949298097E-3</v>
      </c>
      <c r="J125">
        <f t="shared" si="10"/>
        <v>1.9310824590313709E-4</v>
      </c>
      <c r="L125">
        <f t="shared" si="11"/>
        <v>-1.1429915960704559E-3</v>
      </c>
      <c r="N125">
        <f t="shared" si="12"/>
        <v>-9.6019436770044056E-2</v>
      </c>
      <c r="R125">
        <f t="shared" si="13"/>
        <v>9.2197322376364882E-3</v>
      </c>
    </row>
    <row r="126" spans="1:18" x14ac:dyDescent="0.2">
      <c r="A126">
        <v>20171031</v>
      </c>
      <c r="B126">
        <v>9.2404143185391696E-2</v>
      </c>
      <c r="C126">
        <v>1.9098457858437789E-2</v>
      </c>
      <c r="E126">
        <f t="shared" si="7"/>
        <v>7.2287882159190936E-2</v>
      </c>
      <c r="F126">
        <f t="shared" si="8"/>
        <v>9.539046726423632E-3</v>
      </c>
      <c r="I126">
        <f t="shared" si="9"/>
        <v>5.2255379070610753E-3</v>
      </c>
      <c r="J126">
        <f t="shared" si="10"/>
        <v>9.0993412448893413E-5</v>
      </c>
      <c r="L126">
        <f t="shared" si="11"/>
        <v>6.8955748567072752E-4</v>
      </c>
      <c r="N126">
        <f t="shared" si="12"/>
        <v>6.2836820581185795E-2</v>
      </c>
      <c r="R126">
        <f t="shared" si="13"/>
        <v>3.9484660207521347E-3</v>
      </c>
    </row>
    <row r="127" spans="1:18" x14ac:dyDescent="0.2">
      <c r="A127">
        <v>20171130</v>
      </c>
      <c r="B127">
        <v>2.0145705692957802E-2</v>
      </c>
      <c r="C127">
        <v>2.694276203106364E-2</v>
      </c>
      <c r="E127">
        <f t="shared" si="7"/>
        <v>2.9444666757034998E-5</v>
      </c>
      <c r="F127">
        <f t="shared" si="8"/>
        <v>1.7383350899049483E-2</v>
      </c>
      <c r="I127">
        <f t="shared" si="9"/>
        <v>8.6698840043284193E-10</v>
      </c>
      <c r="J127">
        <f t="shared" si="10"/>
        <v>3.0218088847948447E-4</v>
      </c>
      <c r="L127">
        <f t="shared" si="11"/>
        <v>5.118469743431168E-7</v>
      </c>
      <c r="N127">
        <f t="shared" si="12"/>
        <v>-1.7193567704478451E-2</v>
      </c>
      <c r="R127">
        <f t="shared" si="13"/>
        <v>2.9561877040848439E-4</v>
      </c>
    </row>
    <row r="128" spans="1:18" x14ac:dyDescent="0.2">
      <c r="A128">
        <v>20171229</v>
      </c>
      <c r="B128">
        <v>-1.5363415194715445E-2</v>
      </c>
      <c r="C128">
        <v>1.2099504871824844E-2</v>
      </c>
      <c r="E128">
        <f t="shared" si="7"/>
        <v>-3.5479676220916211E-2</v>
      </c>
      <c r="F128">
        <f t="shared" si="8"/>
        <v>2.5400937398106869E-3</v>
      </c>
      <c r="I128">
        <f t="shared" si="9"/>
        <v>1.2588074247410473E-3</v>
      </c>
      <c r="J128">
        <f t="shared" si="10"/>
        <v>6.4520762070254417E-6</v>
      </c>
      <c r="L128">
        <f t="shared" si="11"/>
        <v>-9.0121703459259349E-5</v>
      </c>
      <c r="N128">
        <f t="shared" si="12"/>
        <v>-3.7996340939871483E-2</v>
      </c>
      <c r="R128">
        <f t="shared" si="13"/>
        <v>1.4437219248189536E-3</v>
      </c>
    </row>
    <row r="129" spans="1:18" x14ac:dyDescent="0.2">
      <c r="A129">
        <v>20180131</v>
      </c>
      <c r="B129">
        <v>-1.0692966538799963E-2</v>
      </c>
      <c r="C129">
        <v>4.9415682777583812E-2</v>
      </c>
      <c r="E129">
        <f t="shared" si="7"/>
        <v>-3.0809227565000728E-2</v>
      </c>
      <c r="F129">
        <f t="shared" si="8"/>
        <v>3.9856271645569652E-2</v>
      </c>
      <c r="I129">
        <f t="shared" si="9"/>
        <v>9.4920850315200075E-4</v>
      </c>
      <c r="J129">
        <f t="shared" si="10"/>
        <v>1.5885223894854393E-3</v>
      </c>
      <c r="L129">
        <f t="shared" si="11"/>
        <v>-1.2279409430208414E-3</v>
      </c>
      <c r="N129">
        <f t="shared" si="12"/>
        <v>-7.029787757323952E-2</v>
      </c>
      <c r="R129">
        <f t="shared" si="13"/>
        <v>4.9417915913021722E-3</v>
      </c>
    </row>
    <row r="130" spans="1:18" x14ac:dyDescent="0.2">
      <c r="A130">
        <v>20180228</v>
      </c>
      <c r="B130">
        <v>6.5422505308410192E-2</v>
      </c>
      <c r="C130">
        <v>-4.0263816996984024E-2</v>
      </c>
      <c r="E130">
        <f t="shared" si="7"/>
        <v>4.5306244282209425E-2</v>
      </c>
      <c r="F130">
        <f t="shared" si="8"/>
        <v>-4.9823228128998184E-2</v>
      </c>
      <c r="I130">
        <f t="shared" si="9"/>
        <v>2.0526557709592344E-3</v>
      </c>
      <c r="J130">
        <f t="shared" si="10"/>
        <v>2.482354061194196E-3</v>
      </c>
      <c r="L130">
        <f t="shared" si="11"/>
        <v>-2.2573033445406399E-3</v>
      </c>
      <c r="N130">
        <f t="shared" si="12"/>
        <v>9.4669918721269647E-2</v>
      </c>
      <c r="R130">
        <f t="shared" si="13"/>
        <v>8.9623935106918004E-3</v>
      </c>
    </row>
    <row r="131" spans="1:18" x14ac:dyDescent="0.2">
      <c r="A131">
        <v>20180329</v>
      </c>
      <c r="B131">
        <v>-5.9804145998792087E-2</v>
      </c>
      <c r="C131">
        <v>-1.8606023512134744E-2</v>
      </c>
      <c r="E131">
        <f t="shared" si="7"/>
        <v>-7.9920407024992854E-2</v>
      </c>
      <c r="F131">
        <f t="shared" si="8"/>
        <v>-2.81654346441489E-2</v>
      </c>
      <c r="I131">
        <f t="shared" si="9"/>
        <v>6.3872714590405269E-3</v>
      </c>
      <c r="J131">
        <f t="shared" si="10"/>
        <v>7.9329170869382314E-4</v>
      </c>
      <c r="L131">
        <f t="shared" si="11"/>
        <v>2.2509930007962148E-3</v>
      </c>
      <c r="N131">
        <f t="shared" si="12"/>
        <v>-5.201476143718356E-2</v>
      </c>
      <c r="R131">
        <f t="shared" si="13"/>
        <v>2.7055354073671181E-3</v>
      </c>
    </row>
    <row r="132" spans="1:18" x14ac:dyDescent="0.2">
      <c r="A132">
        <v>20180430</v>
      </c>
      <c r="B132">
        <v>-1.5133942584716665E-2</v>
      </c>
      <c r="C132">
        <v>4.7576643450391856E-3</v>
      </c>
      <c r="E132">
        <f t="shared" si="7"/>
        <v>-3.5250203610917435E-2</v>
      </c>
      <c r="F132">
        <f t="shared" si="8"/>
        <v>-4.8017467869749713E-3</v>
      </c>
      <c r="I132">
        <f t="shared" si="9"/>
        <v>1.2425768546111366E-3</v>
      </c>
      <c r="J132">
        <f t="shared" si="10"/>
        <v>2.3056772206224461E-5</v>
      </c>
      <c r="L132">
        <f t="shared" si="11"/>
        <v>1.6926255192893633E-4</v>
      </c>
      <c r="N132">
        <f t="shared" si="12"/>
        <v>-3.0492746616815551E-2</v>
      </c>
      <c r="R132">
        <f t="shared" si="13"/>
        <v>9.2980759623731619E-4</v>
      </c>
    </row>
    <row r="133" spans="1:18" x14ac:dyDescent="0.2">
      <c r="A133">
        <v>20180531</v>
      </c>
      <c r="B133">
        <v>0.12679210958479822</v>
      </c>
      <c r="C133">
        <v>2.5832450533092764E-2</v>
      </c>
      <c r="E133">
        <f t="shared" si="7"/>
        <v>0.10667584855859746</v>
      </c>
      <c r="F133">
        <f t="shared" si="8"/>
        <v>1.6273039401078607E-2</v>
      </c>
      <c r="I133">
        <f t="shared" si="9"/>
        <v>1.137973666569682E-2</v>
      </c>
      <c r="J133">
        <f t="shared" si="10"/>
        <v>2.6481181134905678E-4</v>
      </c>
      <c r="L133">
        <f t="shared" si="11"/>
        <v>1.7359402867375511E-3</v>
      </c>
      <c r="N133">
        <f t="shared" si="12"/>
        <v>9.0552906523428359E-2</v>
      </c>
      <c r="R133">
        <f t="shared" si="13"/>
        <v>8.1998288798407534E-3</v>
      </c>
    </row>
    <row r="134" spans="1:18" x14ac:dyDescent="0.2">
      <c r="A134">
        <v>20180629</v>
      </c>
      <c r="B134">
        <v>-9.4626297986632312E-3</v>
      </c>
      <c r="C134">
        <v>5.320819301159534E-3</v>
      </c>
      <c r="E134">
        <f t="shared" si="7"/>
        <v>-2.9578890824864E-2</v>
      </c>
      <c r="F134">
        <f t="shared" si="8"/>
        <v>-4.2385918308546228E-3</v>
      </c>
      <c r="I134">
        <f t="shared" si="9"/>
        <v>8.7491078242922374E-4</v>
      </c>
      <c r="J134">
        <f t="shared" si="10"/>
        <v>1.7965660708587544E-5</v>
      </c>
      <c r="L134">
        <f t="shared" si="11"/>
        <v>1.2537284501600932E-4</v>
      </c>
      <c r="N134">
        <f t="shared" si="12"/>
        <v>-2.5379394423774924E-2</v>
      </c>
      <c r="R134">
        <f t="shared" si="13"/>
        <v>6.4411366131753771E-4</v>
      </c>
    </row>
    <row r="135" spans="1:18" x14ac:dyDescent="0.2">
      <c r="A135">
        <v>20180731</v>
      </c>
      <c r="B135">
        <v>2.7598629931255798E-2</v>
      </c>
      <c r="C135">
        <v>3.1113903124740428E-2</v>
      </c>
      <c r="E135">
        <f t="shared" si="7"/>
        <v>7.4823689050550306E-3</v>
      </c>
      <c r="F135">
        <f t="shared" si="8"/>
        <v>2.1554491992726271E-2</v>
      </c>
      <c r="I135">
        <f t="shared" si="9"/>
        <v>5.5985844431334414E-5</v>
      </c>
      <c r="J135">
        <f t="shared" si="10"/>
        <v>4.6459612506450092E-4</v>
      </c>
      <c r="L135">
        <f t="shared" si="11"/>
        <v>1.6127866065063269E-4</v>
      </c>
      <c r="N135">
        <f t="shared" si="12"/>
        <v>-1.3873311274346958E-2</v>
      </c>
      <c r="R135">
        <f t="shared" si="13"/>
        <v>1.924687657149224E-4</v>
      </c>
    </row>
    <row r="136" spans="1:18" x14ac:dyDescent="0.2">
      <c r="A136">
        <v>20180831</v>
      </c>
      <c r="B136">
        <v>0.18237405541587795</v>
      </c>
      <c r="C136">
        <v>2.9773342332969278E-2</v>
      </c>
      <c r="E136">
        <f t="shared" si="7"/>
        <v>0.16225779438967719</v>
      </c>
      <c r="F136">
        <f t="shared" si="8"/>
        <v>2.0213931200955122E-2</v>
      </c>
      <c r="I136">
        <f t="shared" si="9"/>
        <v>2.6327591840202759E-2</v>
      </c>
      <c r="J136">
        <f t="shared" si="10"/>
        <v>4.0860301459694697E-4</v>
      </c>
      <c r="L136">
        <f t="shared" si="11"/>
        <v>3.2798678926116566E-3</v>
      </c>
      <c r="N136">
        <f t="shared" si="12"/>
        <v>0.14223031009351716</v>
      </c>
      <c r="R136">
        <f t="shared" si="13"/>
        <v>2.022946110929805E-2</v>
      </c>
    </row>
    <row r="137" spans="1:18" x14ac:dyDescent="0.2">
      <c r="A137">
        <v>20180928</v>
      </c>
      <c r="B137">
        <v>-8.3376619030329693E-3</v>
      </c>
      <c r="C137">
        <v>4.4590057156223677E-4</v>
      </c>
      <c r="E137">
        <f t="shared" si="7"/>
        <v>-2.8453922929233738E-2</v>
      </c>
      <c r="F137">
        <f t="shared" si="8"/>
        <v>-9.1135105604519193E-3</v>
      </c>
      <c r="I137">
        <f t="shared" si="9"/>
        <v>8.0962573006277349E-4</v>
      </c>
      <c r="J137">
        <f t="shared" si="10"/>
        <v>8.3056074735468654E-5</v>
      </c>
      <c r="L137">
        <f t="shared" si="11"/>
        <v>2.5931512710185669E-4</v>
      </c>
      <c r="N137">
        <f t="shared" si="12"/>
        <v>-1.9424472506264293E-2</v>
      </c>
      <c r="R137">
        <f t="shared" si="13"/>
        <v>3.7731013214661738E-4</v>
      </c>
    </row>
    <row r="138" spans="1:18" x14ac:dyDescent="0.2">
      <c r="A138">
        <v>20181031</v>
      </c>
      <c r="B138">
        <v>-3.095211244755787E-2</v>
      </c>
      <c r="C138">
        <v>-7.6915602168493843E-2</v>
      </c>
      <c r="E138">
        <f t="shared" si="7"/>
        <v>-5.1068373473758637E-2</v>
      </c>
      <c r="F138">
        <f t="shared" si="8"/>
        <v>-8.6475013300507997E-2</v>
      </c>
      <c r="I138">
        <f t="shared" si="9"/>
        <v>2.6079787692552948E-3</v>
      </c>
      <c r="J138">
        <f t="shared" si="10"/>
        <v>7.4779279253230349E-3</v>
      </c>
      <c r="L138">
        <f t="shared" si="11"/>
        <v>4.416138275378588E-3</v>
      </c>
      <c r="N138">
        <f t="shared" si="12"/>
        <v>3.4609021668672746E-2</v>
      </c>
      <c r="R138">
        <f t="shared" si="13"/>
        <v>1.1977843808626597E-3</v>
      </c>
    </row>
    <row r="139" spans="1:18" x14ac:dyDescent="0.2">
      <c r="A139">
        <v>20181130</v>
      </c>
      <c r="B139">
        <v>-0.19931594688188764</v>
      </c>
      <c r="C139">
        <v>1.8365320355454115E-2</v>
      </c>
      <c r="E139">
        <f t="shared" si="7"/>
        <v>-0.2194322079080884</v>
      </c>
      <c r="F139">
        <f t="shared" si="8"/>
        <v>8.8059092234399582E-3</v>
      </c>
      <c r="I139">
        <f t="shared" si="9"/>
        <v>4.8150493867418535E-2</v>
      </c>
      <c r="J139">
        <f t="shared" si="10"/>
        <v>7.7544037251464922E-5</v>
      </c>
      <c r="L139">
        <f t="shared" si="11"/>
        <v>-1.9323001035376302E-3</v>
      </c>
      <c r="N139">
        <f t="shared" si="12"/>
        <v>-0.22815689421143953</v>
      </c>
      <c r="R139">
        <f t="shared" si="13"/>
        <v>5.2055568376210011E-2</v>
      </c>
    </row>
    <row r="140" spans="1:18" x14ac:dyDescent="0.2">
      <c r="A140">
        <v>20181231</v>
      </c>
      <c r="B140">
        <v>-0.12408812099722759</v>
      </c>
      <c r="C140">
        <v>-9.4098614046615126E-2</v>
      </c>
      <c r="E140">
        <f t="shared" si="7"/>
        <v>-0.14420438202342836</v>
      </c>
      <c r="F140">
        <f t="shared" si="8"/>
        <v>-0.10365802517862928</v>
      </c>
      <c r="I140">
        <f t="shared" si="9"/>
        <v>2.079490379475887E-2</v>
      </c>
      <c r="J140">
        <f t="shared" si="10"/>
        <v>1.0744986183933342E-2</v>
      </c>
      <c r="L140">
        <f t="shared" si="11"/>
        <v>1.4947941462653212E-2</v>
      </c>
      <c r="N140">
        <f t="shared" si="12"/>
        <v>-4.1502465666956978E-2</v>
      </c>
      <c r="R140">
        <f t="shared" si="13"/>
        <v>1.7224546564369428E-3</v>
      </c>
    </row>
    <row r="141" spans="1:18" x14ac:dyDescent="0.2">
      <c r="A141">
        <v>20190131</v>
      </c>
      <c r="B141">
        <v>5.3686727839198707E-2</v>
      </c>
      <c r="C141">
        <v>8.4594792733903745E-2</v>
      </c>
      <c r="E141">
        <f t="shared" si="7"/>
        <v>3.357046681299794E-2</v>
      </c>
      <c r="F141">
        <f t="shared" si="8"/>
        <v>7.5035381601889592E-2</v>
      </c>
      <c r="I141">
        <f t="shared" si="9"/>
        <v>1.1269762420425961E-3</v>
      </c>
      <c r="J141">
        <f t="shared" si="10"/>
        <v>5.6303084921411912E-3</v>
      </c>
      <c r="L141">
        <f t="shared" si="11"/>
        <v>2.5189727878668707E-3</v>
      </c>
      <c r="N141">
        <f t="shared" si="12"/>
        <v>-4.0772812173585964E-2</v>
      </c>
      <c r="R141">
        <f t="shared" si="13"/>
        <v>1.6624222125425198E-3</v>
      </c>
    </row>
    <row r="142" spans="1:18" x14ac:dyDescent="0.2">
      <c r="A142">
        <v>20190228</v>
      </c>
      <c r="B142">
        <v>4.3730720073464124E-2</v>
      </c>
      <c r="C142">
        <v>3.219222494210254E-2</v>
      </c>
      <c r="E142">
        <f t="shared" si="7"/>
        <v>2.3614459047263357E-2</v>
      </c>
      <c r="F142">
        <f t="shared" si="8"/>
        <v>2.2632813810088383E-2</v>
      </c>
      <c r="I142">
        <f t="shared" si="9"/>
        <v>5.5764267609487823E-4</v>
      </c>
      <c r="J142">
        <f t="shared" si="10"/>
        <v>5.1224426096212747E-4</v>
      </c>
      <c r="L142">
        <f t="shared" si="11"/>
        <v>5.3446165484266866E-4</v>
      </c>
      <c r="N142">
        <f t="shared" si="12"/>
        <v>1.1904031497127834E-3</v>
      </c>
      <c r="R142">
        <f t="shared" si="13"/>
        <v>1.4170596588461155E-6</v>
      </c>
    </row>
    <row r="143" spans="1:18" x14ac:dyDescent="0.2">
      <c r="A143">
        <v>20190329</v>
      </c>
      <c r="B143">
        <v>9.2602882014963653E-2</v>
      </c>
      <c r="C143">
        <v>1.289450736042797E-2</v>
      </c>
      <c r="E143">
        <f t="shared" si="7"/>
        <v>7.2486620988762879E-2</v>
      </c>
      <c r="F143">
        <f t="shared" si="8"/>
        <v>3.3350962284138131E-3</v>
      </c>
      <c r="I143">
        <f t="shared" si="9"/>
        <v>5.2543102223685592E-3</v>
      </c>
      <c r="J143">
        <f t="shared" si="10"/>
        <v>1.1122866852780041E-5</v>
      </c>
      <c r="L143">
        <f t="shared" si="11"/>
        <v>2.4174985627008463E-4</v>
      </c>
      <c r="N143">
        <f t="shared" si="12"/>
        <v>6.9182286632584605E-2</v>
      </c>
      <c r="R143">
        <f t="shared" si="13"/>
        <v>4.7861887837130947E-3</v>
      </c>
    </row>
    <row r="144" spans="1:18" x14ac:dyDescent="0.2">
      <c r="A144">
        <v>20190430</v>
      </c>
      <c r="B144">
        <v>5.4900978860955449E-2</v>
      </c>
      <c r="C144">
        <v>3.7182098127475818E-2</v>
      </c>
      <c r="E144">
        <f t="shared" si="7"/>
        <v>3.4784717834754682E-2</v>
      </c>
      <c r="F144">
        <f t="shared" si="8"/>
        <v>2.7622686995461661E-2</v>
      </c>
      <c r="I144">
        <f t="shared" si="9"/>
        <v>1.2099765948435004E-3</v>
      </c>
      <c r="J144">
        <f t="shared" si="10"/>
        <v>7.6301283684924678E-4</v>
      </c>
      <c r="L144">
        <f t="shared" si="11"/>
        <v>9.6084737297488147E-4</v>
      </c>
      <c r="N144">
        <f t="shared" si="12"/>
        <v>7.4168137630710451E-3</v>
      </c>
      <c r="R144">
        <f t="shared" si="13"/>
        <v>5.500912639608008E-5</v>
      </c>
    </row>
    <row r="145" spans="1:24" x14ac:dyDescent="0.2">
      <c r="A145">
        <v>20190531</v>
      </c>
      <c r="B145">
        <v>-0.13208672237757296</v>
      </c>
      <c r="C145">
        <v>-6.3635462351260969E-2</v>
      </c>
      <c r="E145">
        <f t="shared" si="7"/>
        <v>-0.15220298340377372</v>
      </c>
      <c r="F145">
        <f t="shared" si="8"/>
        <v>-7.3194873483275122E-2</v>
      </c>
      <c r="I145">
        <f t="shared" si="9"/>
        <v>2.3165748157009419E-2</v>
      </c>
      <c r="J145">
        <f t="shared" si="10"/>
        <v>5.3574895042326513E-3</v>
      </c>
      <c r="L145">
        <f t="shared" si="11"/>
        <v>1.1140478114016241E-2</v>
      </c>
      <c r="N145">
        <f t="shared" si="12"/>
        <v>-7.9683236271338248E-2</v>
      </c>
      <c r="R145">
        <f t="shared" si="13"/>
        <v>6.3494181426739151E-3</v>
      </c>
    </row>
    <row r="146" spans="1:24" x14ac:dyDescent="0.2">
      <c r="A146">
        <v>20190628</v>
      </c>
      <c r="B146">
        <v>0.12267681931734523</v>
      </c>
      <c r="C146">
        <v>6.5104923201633177E-2</v>
      </c>
      <c r="E146">
        <f t="shared" si="7"/>
        <v>0.10256055829114447</v>
      </c>
      <c r="F146">
        <f t="shared" si="8"/>
        <v>5.5545512069619024E-2</v>
      </c>
      <c r="I146">
        <f t="shared" si="9"/>
        <v>1.0518668116991241E-2</v>
      </c>
      <c r="J146">
        <f t="shared" si="10"/>
        <v>3.0853039110761925E-3</v>
      </c>
      <c r="L146">
        <f t="shared" si="11"/>
        <v>5.6967787284276303E-3</v>
      </c>
      <c r="N146">
        <f t="shared" si="12"/>
        <v>4.7527380447742101E-2</v>
      </c>
      <c r="R146">
        <f t="shared" si="13"/>
        <v>2.2588518922244181E-3</v>
      </c>
    </row>
    <row r="147" spans="1:24" x14ac:dyDescent="0.2">
      <c r="A147">
        <v>20190731</v>
      </c>
      <c r="B147">
        <v>7.3616565719069285E-2</v>
      </c>
      <c r="C147">
        <v>1.1811963276359271E-2</v>
      </c>
      <c r="E147">
        <f t="shared" si="7"/>
        <v>5.3500304692868518E-2</v>
      </c>
      <c r="F147">
        <f t="shared" si="8"/>
        <v>2.2525521443451137E-3</v>
      </c>
      <c r="I147">
        <f t="shared" si="9"/>
        <v>2.8622826022297694E-3</v>
      </c>
      <c r="J147">
        <f t="shared" si="10"/>
        <v>5.0739911629937695E-6</v>
      </c>
      <c r="L147">
        <f t="shared" si="11"/>
        <v>1.2051222605903793E-4</v>
      </c>
      <c r="N147">
        <f t="shared" si="12"/>
        <v>5.1268529376693413E-2</v>
      </c>
      <c r="R147">
        <f t="shared" si="13"/>
        <v>2.6284621044488756E-3</v>
      </c>
    </row>
    <row r="148" spans="1:24" x14ac:dyDescent="0.2">
      <c r="A148">
        <v>20190830</v>
      </c>
      <c r="B148">
        <v>-1.6708818063263641E-2</v>
      </c>
      <c r="C148">
        <v>-2.0479276171404291E-2</v>
      </c>
      <c r="E148">
        <f t="shared" si="7"/>
        <v>-3.6825079089464405E-2</v>
      </c>
      <c r="F148">
        <f t="shared" si="8"/>
        <v>-3.0038687303418448E-2</v>
      </c>
      <c r="I148">
        <f t="shared" si="9"/>
        <v>1.3560864499453085E-3</v>
      </c>
      <c r="J148">
        <f t="shared" si="10"/>
        <v>9.0232273491255269E-4</v>
      </c>
      <c r="L148">
        <f t="shared" si="11"/>
        <v>1.1061770356920746E-3</v>
      </c>
      <c r="N148">
        <f t="shared" si="12"/>
        <v>-7.0634591321327572E-3</v>
      </c>
      <c r="R148">
        <f t="shared" si="13"/>
        <v>4.9892454911309641E-5</v>
      </c>
    </row>
    <row r="149" spans="1:24" x14ac:dyDescent="0.2">
      <c r="A149">
        <v>20190930</v>
      </c>
      <c r="B149">
        <v>7.0423048296375315E-2</v>
      </c>
      <c r="C149">
        <v>1.5896970924538116E-2</v>
      </c>
      <c r="E149">
        <f t="shared" si="7"/>
        <v>5.0306787270174548E-2</v>
      </c>
      <c r="F149">
        <f t="shared" si="8"/>
        <v>6.3375597925239592E-3</v>
      </c>
      <c r="I149">
        <f t="shared" si="9"/>
        <v>2.5307728454465961E-3</v>
      </c>
      <c r="J149">
        <f t="shared" si="10"/>
        <v>4.0164664123816329E-5</v>
      </c>
      <c r="L149">
        <f t="shared" si="11"/>
        <v>3.1882227229451437E-4</v>
      </c>
      <c r="N149">
        <f t="shared" si="12"/>
        <v>4.4027683123686129E-2</v>
      </c>
      <c r="R149">
        <f t="shared" si="13"/>
        <v>1.9384368812397164E-3</v>
      </c>
    </row>
    <row r="150" spans="1:24" x14ac:dyDescent="0.2">
      <c r="A150">
        <v>20191031</v>
      </c>
      <c r="B150">
        <v>0.10497604175720743</v>
      </c>
      <c r="C150">
        <v>1.9081779312394624E-2</v>
      </c>
      <c r="E150">
        <f t="shared" si="7"/>
        <v>8.4859780731006668E-2</v>
      </c>
      <c r="F150">
        <f t="shared" si="8"/>
        <v>9.5223681803804673E-3</v>
      </c>
      <c r="I150">
        <f t="shared" si="9"/>
        <v>7.2011823857145302E-3</v>
      </c>
      <c r="J150">
        <f t="shared" si="10"/>
        <v>9.0675495762722414E-5</v>
      </c>
      <c r="L150">
        <f t="shared" si="11"/>
        <v>8.0806607582700144E-4</v>
      </c>
      <c r="N150">
        <f t="shared" si="12"/>
        <v>7.5425243861413832E-2</v>
      </c>
      <c r="R150">
        <f t="shared" si="13"/>
        <v>5.6889674115537447E-3</v>
      </c>
    </row>
    <row r="151" spans="1:24" x14ac:dyDescent="0.2">
      <c r="A151">
        <v>20191129</v>
      </c>
      <c r="B151">
        <v>7.4573006865459979E-2</v>
      </c>
      <c r="C151">
        <v>3.4373407001112397E-2</v>
      </c>
      <c r="E151">
        <f t="shared" si="7"/>
        <v>5.4456745839259212E-2</v>
      </c>
      <c r="F151">
        <f t="shared" si="8"/>
        <v>2.481399586909824E-2</v>
      </c>
      <c r="I151">
        <f t="shared" si="9"/>
        <v>2.9655371674016753E-3</v>
      </c>
      <c r="J151">
        <f t="shared" si="10"/>
        <v>6.1573439099162454E-4</v>
      </c>
      <c r="L151">
        <f t="shared" si="11"/>
        <v>1.3512894662999109E-3</v>
      </c>
      <c r="N151">
        <f t="shared" si="12"/>
        <v>2.987162641578639E-2</v>
      </c>
      <c r="R151">
        <f t="shared" si="13"/>
        <v>8.9231406472430725E-4</v>
      </c>
    </row>
    <row r="152" spans="1:24" x14ac:dyDescent="0.2">
      <c r="A152">
        <v>20191231</v>
      </c>
      <c r="B152">
        <v>9.4204113793321151E-2</v>
      </c>
      <c r="C152">
        <v>2.8050869766120298E-2</v>
      </c>
      <c r="E152">
        <f t="shared" si="7"/>
        <v>7.4087852767120377E-2</v>
      </c>
      <c r="F152">
        <f t="shared" si="8"/>
        <v>1.8491458634106141E-2</v>
      </c>
      <c r="I152">
        <f t="shared" si="9"/>
        <v>5.4890099276425066E-3</v>
      </c>
      <c r="J152">
        <f t="shared" si="10"/>
        <v>3.4193404241685856E-4</v>
      </c>
      <c r="L152">
        <f t="shared" si="11"/>
        <v>1.3699924647329526E-3</v>
      </c>
      <c r="N152">
        <f t="shared" si="12"/>
        <v>5.5766953495920972E-2</v>
      </c>
      <c r="R152">
        <f t="shared" si="13"/>
        <v>3.1099531022162124E-3</v>
      </c>
    </row>
    <row r="154" spans="1:24" x14ac:dyDescent="0.2">
      <c r="A154" t="s">
        <v>25</v>
      </c>
      <c r="B154" s="2">
        <f>SUM(B33:B152)/120</f>
        <v>2.0116261026200767E-2</v>
      </c>
      <c r="C154" s="2">
        <f>SUM(C33:C152)/120</f>
        <v>9.5594111320141568E-3</v>
      </c>
      <c r="E154">
        <f>SUM(E33:E152)/120</f>
        <v>1.1564823173178713E-18</v>
      </c>
      <c r="F154">
        <f>SUM(F33:F152)/120</f>
        <v>3.7585675312830818E-18</v>
      </c>
      <c r="G154" t="s">
        <v>30</v>
      </c>
      <c r="I154" s="2">
        <f>SUM(I33:I152)/120</f>
        <v>5.4358774602596459E-3</v>
      </c>
      <c r="J154" s="2">
        <f>SUM(J33:J152)/120</f>
        <v>1.3300482623834443E-3</v>
      </c>
      <c r="K154" t="s">
        <v>34</v>
      </c>
      <c r="L154" s="2">
        <f>SUM(L33:L152)/120</f>
        <v>1.3177803180986754E-3</v>
      </c>
      <c r="N154">
        <f>SUM(N33:N152)</f>
        <v>-4.5102810375396984E-16</v>
      </c>
      <c r="R154">
        <f>SUM(R33:R152)/(120-2)</f>
        <v>4.2002562008235161E-3</v>
      </c>
      <c r="S154" t="s">
        <v>88</v>
      </c>
    </row>
    <row r="155" spans="1:24" x14ac:dyDescent="0.2">
      <c r="A155" t="s">
        <v>135</v>
      </c>
      <c r="B155">
        <f>B154*12</f>
        <v>0.24139513231440921</v>
      </c>
      <c r="G155" t="s">
        <v>31</v>
      </c>
      <c r="I155">
        <f>SQRT(I154)</f>
        <v>7.3728403348096758E-2</v>
      </c>
      <c r="J155">
        <f>SQRT(J154)</f>
        <v>3.6469826739147587E-2</v>
      </c>
      <c r="K155" t="s">
        <v>35</v>
      </c>
      <c r="L155">
        <f>L154/(I155*J155)</f>
        <v>0.49008847278857981</v>
      </c>
      <c r="S155" t="s">
        <v>89</v>
      </c>
    </row>
    <row r="157" spans="1:24" x14ac:dyDescent="0.2">
      <c r="K157" s="2" t="s">
        <v>42</v>
      </c>
      <c r="L157" s="2">
        <f>L154/J154</f>
        <v>0.99077631644525077</v>
      </c>
      <c r="M157" t="s">
        <v>47</v>
      </c>
      <c r="S157" t="s">
        <v>90</v>
      </c>
      <c r="U157">
        <f>R154/(J154*120)</f>
        <v>2.6316439784026233E-2</v>
      </c>
    </row>
    <row r="158" spans="1:24" x14ac:dyDescent="0.2">
      <c r="K158" t="s">
        <v>43</v>
      </c>
      <c r="S158" t="s">
        <v>91</v>
      </c>
      <c r="U158">
        <f>SQRT(U157)</f>
        <v>0.162223425509469</v>
      </c>
      <c r="V158" s="10">
        <v>0.05</v>
      </c>
      <c r="W158" s="1" t="s">
        <v>93</v>
      </c>
      <c r="X158" s="1" t="s">
        <v>94</v>
      </c>
    </row>
    <row r="159" spans="1:24" x14ac:dyDescent="0.2">
      <c r="L159" t="s">
        <v>44</v>
      </c>
      <c r="S159" t="s">
        <v>92</v>
      </c>
      <c r="V159">
        <f>W159-2*U158</f>
        <v>0.66632946542631277</v>
      </c>
      <c r="W159">
        <f>L157</f>
        <v>0.99077631644525077</v>
      </c>
      <c r="X159">
        <f>W159+2*U158</f>
        <v>1.3152231674641888</v>
      </c>
    </row>
    <row r="160" spans="1:24" x14ac:dyDescent="0.2">
      <c r="D160" t="s">
        <v>48</v>
      </c>
      <c r="L160" s="1" t="s">
        <v>53</v>
      </c>
    </row>
    <row r="161" spans="1:23" x14ac:dyDescent="0.2">
      <c r="I161" t="s">
        <v>49</v>
      </c>
      <c r="K161">
        <f>I154</f>
        <v>5.4358774602596459E-3</v>
      </c>
      <c r="L161">
        <f>K161/$K$161</f>
        <v>1</v>
      </c>
    </row>
    <row r="162" spans="1:23" x14ac:dyDescent="0.2">
      <c r="I162" t="s">
        <v>50</v>
      </c>
      <c r="K162">
        <f>L157^2*J154</f>
        <v>1.3056255294498563E-3</v>
      </c>
      <c r="L162">
        <f t="shared" ref="L162:L163" si="14">K162/$K$161</f>
        <v>0.24018671116024251</v>
      </c>
      <c r="M162" t="s">
        <v>51</v>
      </c>
    </row>
    <row r="163" spans="1:23" x14ac:dyDescent="0.2">
      <c r="I163" t="s">
        <v>52</v>
      </c>
      <c r="K163">
        <f>K161-K162</f>
        <v>4.1302519308097901E-3</v>
      </c>
      <c r="L163">
        <f t="shared" si="14"/>
        <v>0.75981328883975752</v>
      </c>
    </row>
    <row r="164" spans="1:23" x14ac:dyDescent="0.2">
      <c r="T164" t="s">
        <v>99</v>
      </c>
      <c r="U164">
        <v>2.1999999999999999E-2</v>
      </c>
    </row>
    <row r="165" spans="1:23" x14ac:dyDescent="0.2">
      <c r="D165" t="s">
        <v>55</v>
      </c>
      <c r="S165" t="s">
        <v>97</v>
      </c>
    </row>
    <row r="166" spans="1:23" x14ac:dyDescent="0.2">
      <c r="D166" t="s">
        <v>56</v>
      </c>
      <c r="E166" s="2">
        <f>B154-L157*C154</f>
        <v>1.0645022877438057E-2</v>
      </c>
      <c r="F166" t="s">
        <v>95</v>
      </c>
      <c r="T166" t="s">
        <v>98</v>
      </c>
      <c r="U166">
        <f>V159</f>
        <v>0.66632946542631277</v>
      </c>
      <c r="V166">
        <f t="shared" ref="V166:W166" si="15">W159</f>
        <v>0.99077631644525077</v>
      </c>
      <c r="W166">
        <f t="shared" si="15"/>
        <v>1.3152231674641888</v>
      </c>
    </row>
    <row r="167" spans="1:23" x14ac:dyDescent="0.2">
      <c r="T167">
        <v>0.03</v>
      </c>
      <c r="U167">
        <f>$U$164+U166*T167</f>
        <v>4.1989883962789382E-2</v>
      </c>
      <c r="V167">
        <f>U164+V166*T167</f>
        <v>5.172328949335752E-2</v>
      </c>
      <c r="W167">
        <f>U164+W166*T167</f>
        <v>6.1456695023925659E-2</v>
      </c>
    </row>
    <row r="168" spans="1:23" x14ac:dyDescent="0.2">
      <c r="T168">
        <v>0.04</v>
      </c>
      <c r="U168">
        <f>U164+U166*T168</f>
        <v>4.8653178617052512E-2</v>
      </c>
      <c r="V168" s="2">
        <f>U164+V166*T168</f>
        <v>6.1631052657810027E-2</v>
      </c>
      <c r="W168">
        <f>U164+W166*T168</f>
        <v>7.4608926698567557E-2</v>
      </c>
    </row>
    <row r="169" spans="1:23" x14ac:dyDescent="0.2">
      <c r="T169">
        <v>0.05</v>
      </c>
      <c r="U169">
        <f>U164+U166*T169</f>
        <v>5.5316473271315642E-2</v>
      </c>
      <c r="V169">
        <f>U164+V166*T169</f>
        <v>7.1538815822262541E-2</v>
      </c>
      <c r="W169">
        <f>U164+W166*T169</f>
        <v>8.7761158373209441E-2</v>
      </c>
    </row>
    <row r="170" spans="1:23" x14ac:dyDescent="0.2">
      <c r="A170" t="s">
        <v>133</v>
      </c>
      <c r="D170" t="s">
        <v>134</v>
      </c>
    </row>
    <row r="171" spans="1:23" x14ac:dyDescent="0.2">
      <c r="D171" t="s">
        <v>135</v>
      </c>
      <c r="E171">
        <f>B154*12</f>
        <v>0.24139513231440921</v>
      </c>
      <c r="F171" t="s">
        <v>136</v>
      </c>
    </row>
    <row r="172" spans="1:23" x14ac:dyDescent="0.2">
      <c r="F172" t="s">
        <v>137</v>
      </c>
    </row>
    <row r="174" spans="1:23" x14ac:dyDescent="0.2">
      <c r="D174" t="s">
        <v>138</v>
      </c>
    </row>
    <row r="175" spans="1:23" x14ac:dyDescent="0.2">
      <c r="D175" t="s">
        <v>139</v>
      </c>
    </row>
    <row r="176" spans="1:23" x14ac:dyDescent="0.2">
      <c r="D176" t="s">
        <v>140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2C98-8A69-2948-9C42-298CC3254F6D}">
  <dimension ref="A1:H44"/>
  <sheetViews>
    <sheetView topLeftCell="A30" zoomScale="160" zoomScaleNormal="160" workbookViewId="0">
      <selection activeCell="A45" sqref="A45"/>
    </sheetView>
  </sheetViews>
  <sheetFormatPr baseColWidth="10" defaultRowHeight="16" x14ac:dyDescent="0.2"/>
  <sheetData>
    <row r="1" spans="1:8" x14ac:dyDescent="0.2">
      <c r="A1" t="s">
        <v>100</v>
      </c>
    </row>
    <row r="3" spans="1:8" x14ac:dyDescent="0.2">
      <c r="A3" t="s">
        <v>101</v>
      </c>
    </row>
    <row r="4" spans="1:8" x14ac:dyDescent="0.2">
      <c r="B4" t="s">
        <v>102</v>
      </c>
      <c r="F4" t="s">
        <v>107</v>
      </c>
      <c r="H4">
        <f>manual!M7</f>
        <v>1.8619999999999998E-2</v>
      </c>
    </row>
    <row r="5" spans="1:8" x14ac:dyDescent="0.2">
      <c r="B5" t="s">
        <v>103</v>
      </c>
      <c r="H5">
        <f>manual!I6</f>
        <v>2.682E-2</v>
      </c>
    </row>
    <row r="6" spans="1:8" x14ac:dyDescent="0.2">
      <c r="B6" t="s">
        <v>104</v>
      </c>
      <c r="H6">
        <f>manual!I9</f>
        <v>0.22</v>
      </c>
    </row>
    <row r="7" spans="1:8" x14ac:dyDescent="0.2">
      <c r="E7" t="s">
        <v>108</v>
      </c>
      <c r="H7">
        <f>H4+0.5*(H5-H4)</f>
        <v>2.2719999999999997E-2</v>
      </c>
    </row>
    <row r="8" spans="1:8" x14ac:dyDescent="0.2">
      <c r="E8" t="s">
        <v>13</v>
      </c>
      <c r="H8" s="2">
        <f>H7*(1-H6)</f>
        <v>1.7721599999999997E-2</v>
      </c>
    </row>
    <row r="12" spans="1:8" x14ac:dyDescent="0.2">
      <c r="B12" t="s">
        <v>105</v>
      </c>
      <c r="H12">
        <f>manual!L157</f>
        <v>0.99077631644525077</v>
      </c>
    </row>
    <row r="13" spans="1:8" x14ac:dyDescent="0.2">
      <c r="B13" t="s">
        <v>106</v>
      </c>
      <c r="H13">
        <v>0.04</v>
      </c>
    </row>
    <row r="14" spans="1:8" x14ac:dyDescent="0.2">
      <c r="E14" t="s">
        <v>112</v>
      </c>
      <c r="H14" s="2">
        <f>H4+H12*H13</f>
        <v>5.8251052657810026E-2</v>
      </c>
    </row>
    <row r="16" spans="1:8" x14ac:dyDescent="0.2">
      <c r="B16" t="s">
        <v>109</v>
      </c>
      <c r="F16" s="1" t="s">
        <v>53</v>
      </c>
    </row>
    <row r="17" spans="1:6" x14ac:dyDescent="0.2">
      <c r="C17" t="s">
        <v>110</v>
      </c>
      <c r="E17" s="3">
        <f>manual!D12</f>
        <v>2266</v>
      </c>
      <c r="F17">
        <f>E17/$E$19</f>
        <v>0.94732441471571904</v>
      </c>
    </row>
    <row r="18" spans="1:6" x14ac:dyDescent="0.2">
      <c r="C18" t="s">
        <v>111</v>
      </c>
      <c r="E18">
        <f>manual!F4</f>
        <v>126</v>
      </c>
      <c r="F18">
        <f>E18/$E$19</f>
        <v>5.2675585284280936E-2</v>
      </c>
    </row>
    <row r="19" spans="1:6" x14ac:dyDescent="0.2">
      <c r="C19" t="s">
        <v>17</v>
      </c>
      <c r="E19" s="3">
        <f>E17+E18</f>
        <v>2392</v>
      </c>
      <c r="F19" s="3">
        <f>F17+F18</f>
        <v>1</v>
      </c>
    </row>
    <row r="21" spans="1:6" x14ac:dyDescent="0.2">
      <c r="C21" t="s">
        <v>113</v>
      </c>
      <c r="E21">
        <f>E18/E17</f>
        <v>5.5604589585172108E-2</v>
      </c>
    </row>
    <row r="22" spans="1:6" x14ac:dyDescent="0.2">
      <c r="C22" t="s">
        <v>114</v>
      </c>
    </row>
    <row r="23" spans="1:6" x14ac:dyDescent="0.2">
      <c r="B23" t="s">
        <v>115</v>
      </c>
    </row>
    <row r="25" spans="1:6" x14ac:dyDescent="0.2">
      <c r="A25" t="s">
        <v>116</v>
      </c>
    </row>
    <row r="26" spans="1:6" x14ac:dyDescent="0.2">
      <c r="B26" t="s">
        <v>117</v>
      </c>
    </row>
    <row r="27" spans="1:6" x14ac:dyDescent="0.2">
      <c r="C27" t="s">
        <v>118</v>
      </c>
    </row>
    <row r="28" spans="1:6" x14ac:dyDescent="0.2">
      <c r="C28" t="s">
        <v>119</v>
      </c>
    </row>
    <row r="30" spans="1:6" x14ac:dyDescent="0.2">
      <c r="B30" t="s">
        <v>120</v>
      </c>
    </row>
    <row r="31" spans="1:6" x14ac:dyDescent="0.2">
      <c r="C31" t="s">
        <v>121</v>
      </c>
    </row>
    <row r="32" spans="1:6" x14ac:dyDescent="0.2">
      <c r="C32" t="s">
        <v>122</v>
      </c>
    </row>
    <row r="33" spans="1:8" x14ac:dyDescent="0.2">
      <c r="C33" t="s">
        <v>123</v>
      </c>
    </row>
    <row r="34" spans="1:8" x14ac:dyDescent="0.2">
      <c r="B34" t="s">
        <v>124</v>
      </c>
    </row>
    <row r="35" spans="1:8" x14ac:dyDescent="0.2">
      <c r="C35" t="s">
        <v>125</v>
      </c>
    </row>
    <row r="37" spans="1:8" x14ac:dyDescent="0.2">
      <c r="B37" t="s">
        <v>126</v>
      </c>
    </row>
    <row r="38" spans="1:8" x14ac:dyDescent="0.2">
      <c r="C38" t="s">
        <v>127</v>
      </c>
    </row>
    <row r="39" spans="1:8" x14ac:dyDescent="0.2">
      <c r="C39" t="s">
        <v>128</v>
      </c>
      <c r="H39" t="s">
        <v>131</v>
      </c>
    </row>
    <row r="40" spans="1:8" x14ac:dyDescent="0.2">
      <c r="C40" s="11" t="s">
        <v>129</v>
      </c>
    </row>
    <row r="41" spans="1:8" x14ac:dyDescent="0.2">
      <c r="C41" s="11" t="s">
        <v>130</v>
      </c>
    </row>
    <row r="44" spans="1:8" x14ac:dyDescent="0.2">
      <c r="A44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5A2D3-F050-214C-8978-151B0AF6B3E1}">
  <dimension ref="A1:B121"/>
  <sheetViews>
    <sheetView topLeftCell="A2" workbookViewId="0">
      <selection activeCell="I34" sqref="I34"/>
    </sheetView>
  </sheetViews>
  <sheetFormatPr baseColWidth="10" defaultRowHeight="16" x14ac:dyDescent="0.2"/>
  <sheetData>
    <row r="1" spans="1:2" x14ac:dyDescent="0.2">
      <c r="A1" s="1" t="s">
        <v>2</v>
      </c>
      <c r="B1" s="4" t="s">
        <v>1</v>
      </c>
    </row>
    <row r="2" spans="1:2" x14ac:dyDescent="0.2">
      <c r="A2">
        <v>-9.2763525283402509E-2</v>
      </c>
      <c r="B2">
        <v>-3.780363767917122E-2</v>
      </c>
    </row>
    <row r="3" spans="1:2" x14ac:dyDescent="0.2">
      <c r="A3">
        <v>6.3331543032463161E-2</v>
      </c>
      <c r="B3">
        <v>3.4194642053833303E-2</v>
      </c>
    </row>
    <row r="4" spans="1:2" x14ac:dyDescent="0.2">
      <c r="A4">
        <v>0.13843062177842891</v>
      </c>
      <c r="B4">
        <v>6.1683825368127186E-2</v>
      </c>
    </row>
    <row r="5" spans="1:2" x14ac:dyDescent="0.2">
      <c r="A5">
        <v>0.10527941236904352</v>
      </c>
      <c r="B5">
        <v>1.98643900947011E-2</v>
      </c>
    </row>
    <row r="6" spans="1:2" x14ac:dyDescent="0.2">
      <c r="A6">
        <v>-1.6256422519522772E-2</v>
      </c>
      <c r="B6">
        <v>-8.2472239931713723E-2</v>
      </c>
    </row>
    <row r="7" spans="1:2" x14ac:dyDescent="0.2">
      <c r="A7">
        <v>-2.1046941133643974E-2</v>
      </c>
      <c r="B7">
        <v>-5.2077812567795305E-2</v>
      </c>
    </row>
    <row r="8" spans="1:2" x14ac:dyDescent="0.2">
      <c r="A8">
        <v>2.2486277984203499E-2</v>
      </c>
      <c r="B8">
        <v>6.7947391830168305E-2</v>
      </c>
    </row>
    <row r="9" spans="1:2" x14ac:dyDescent="0.2">
      <c r="A9">
        <v>-5.657564250768269E-2</v>
      </c>
      <c r="B9">
        <v>-4.3788891409383371E-2</v>
      </c>
    </row>
    <row r="10" spans="1:2" x14ac:dyDescent="0.2">
      <c r="A10">
        <v>0.15462056941185387</v>
      </c>
      <c r="B10">
        <v>8.7595956089967703E-2</v>
      </c>
    </row>
    <row r="11" spans="1:2" x14ac:dyDescent="0.2">
      <c r="A11">
        <v>5.895075108791864E-2</v>
      </c>
      <c r="B11">
        <v>3.7788919394857935E-2</v>
      </c>
    </row>
    <row r="12" spans="1:2" x14ac:dyDescent="0.2">
      <c r="A12">
        <v>3.3231660682137371E-2</v>
      </c>
      <c r="B12">
        <v>5.1119118861761136E-3</v>
      </c>
    </row>
    <row r="13" spans="1:2" x14ac:dyDescent="0.2">
      <c r="A13">
        <v>3.601365295194716E-2</v>
      </c>
      <c r="B13">
        <v>6.5043081325668162E-2</v>
      </c>
    </row>
    <row r="14" spans="1:2" x14ac:dyDescent="0.2">
      <c r="A14">
        <v>5.0654140172005722E-2</v>
      </c>
      <c r="B14">
        <v>1.895619073843486E-2</v>
      </c>
    </row>
    <row r="15" spans="1:2" x14ac:dyDescent="0.2">
      <c r="A15">
        <v>4.011934772180082E-2</v>
      </c>
      <c r="B15">
        <v>3.7464363982358868E-2</v>
      </c>
    </row>
    <row r="16" spans="1:2" x14ac:dyDescent="0.2">
      <c r="A16">
        <v>-1.3403425929517702E-2</v>
      </c>
      <c r="B16">
        <v>3.347391229474726E-3</v>
      </c>
    </row>
    <row r="17" spans="1:2" x14ac:dyDescent="0.2">
      <c r="A17">
        <v>4.645194359725829E-3</v>
      </c>
      <c r="B17">
        <v>2.8263789316876894E-2</v>
      </c>
    </row>
    <row r="18" spans="1:2" x14ac:dyDescent="0.2">
      <c r="A18">
        <v>-6.5906708364511972E-3</v>
      </c>
      <c r="B18">
        <v>-1.5012120120503621E-2</v>
      </c>
    </row>
    <row r="19" spans="1:2" x14ac:dyDescent="0.2">
      <c r="A19">
        <v>-3.5585727725008773E-2</v>
      </c>
      <c r="B19">
        <v>-1.8559160721283982E-2</v>
      </c>
    </row>
    <row r="20" spans="1:2" x14ac:dyDescent="0.2">
      <c r="A20">
        <v>0.15124789940517719</v>
      </c>
      <c r="B20">
        <v>-2.2781539853699559E-2</v>
      </c>
    </row>
    <row r="21" spans="1:2" x14ac:dyDescent="0.2">
      <c r="A21">
        <v>-1.4574696770447385E-2</v>
      </c>
      <c r="B21">
        <v>-5.9217237646307631E-2</v>
      </c>
    </row>
    <row r="22" spans="1:2" x14ac:dyDescent="0.2">
      <c r="A22">
        <v>-9.1628509968354806E-3</v>
      </c>
      <c r="B22">
        <v>-8.8681498138594453E-2</v>
      </c>
    </row>
    <row r="23" spans="1:2" x14ac:dyDescent="0.2">
      <c r="A23">
        <v>5.9704669378157153E-2</v>
      </c>
      <c r="B23">
        <v>0.10798407112453356</v>
      </c>
    </row>
    <row r="24" spans="1:2" x14ac:dyDescent="0.2">
      <c r="A24">
        <v>-5.7399266372003002E-2</v>
      </c>
      <c r="B24">
        <v>-6.2263435094822815E-3</v>
      </c>
    </row>
    <row r="25" spans="1:2" x14ac:dyDescent="0.2">
      <c r="A25">
        <v>5.7943383448454032E-2</v>
      </c>
      <c r="B25">
        <v>3.6891865751182088E-3</v>
      </c>
    </row>
    <row r="26" spans="1:2" x14ac:dyDescent="0.2">
      <c r="A26">
        <v>0.1196577217782042</v>
      </c>
      <c r="B26">
        <v>5.2682578884775844E-2</v>
      </c>
    </row>
    <row r="27" spans="1:2" x14ac:dyDescent="0.2">
      <c r="A27">
        <v>0.17253297119265146</v>
      </c>
      <c r="B27">
        <v>4.0411350217423314E-2</v>
      </c>
    </row>
    <row r="28" spans="1:2" x14ac:dyDescent="0.2">
      <c r="A28">
        <v>0.10010231552204593</v>
      </c>
      <c r="B28">
        <v>2.3720432859686585E-2</v>
      </c>
    </row>
    <row r="29" spans="1:2" x14ac:dyDescent="0.2">
      <c r="A29">
        <v>-2.6312148330686184E-2</v>
      </c>
      <c r="B29">
        <v>-6.8292664457123885E-3</v>
      </c>
    </row>
    <row r="30" spans="1:2" x14ac:dyDescent="0.2">
      <c r="A30">
        <v>-1.0759678286460237E-2</v>
      </c>
      <c r="B30">
        <v>-6.7822841952826368E-2</v>
      </c>
    </row>
    <row r="31" spans="1:2" x14ac:dyDescent="0.2">
      <c r="A31">
        <v>1.0794528873171498E-2</v>
      </c>
      <c r="B31">
        <v>3.7477849093832748E-2</v>
      </c>
    </row>
    <row r="32" spans="1:2" x14ac:dyDescent="0.2">
      <c r="A32">
        <v>4.4803179077689201E-2</v>
      </c>
      <c r="B32">
        <v>1.0231479446010159E-2</v>
      </c>
    </row>
    <row r="33" spans="1:2" x14ac:dyDescent="0.2">
      <c r="A33">
        <v>8.9419225793618565E-2</v>
      </c>
      <c r="B33">
        <v>2.5938665212548447E-2</v>
      </c>
    </row>
    <row r="34" spans="1:2" x14ac:dyDescent="0.2">
      <c r="A34">
        <v>2.7990789209808159E-3</v>
      </c>
      <c r="B34">
        <v>2.6207562035730245E-2</v>
      </c>
    </row>
    <row r="35" spans="1:2" x14ac:dyDescent="0.2">
      <c r="A35">
        <v>-0.11384866047066033</v>
      </c>
      <c r="B35">
        <v>-1.4204406615985137E-2</v>
      </c>
    </row>
    <row r="36" spans="1:2" x14ac:dyDescent="0.2">
      <c r="A36">
        <v>-1.2490684821725934E-2</v>
      </c>
      <c r="B36">
        <v>6.1729083378489393E-3</v>
      </c>
    </row>
    <row r="37" spans="1:2" x14ac:dyDescent="0.2">
      <c r="A37">
        <v>-9.5121997511723191E-2</v>
      </c>
      <c r="B37">
        <v>1.2451161563692265E-2</v>
      </c>
    </row>
    <row r="38" spans="1:2" x14ac:dyDescent="0.2">
      <c r="A38">
        <v>-0.15559472195440521</v>
      </c>
      <c r="B38">
        <v>5.2730011814622051E-2</v>
      </c>
    </row>
    <row r="39" spans="1:2" x14ac:dyDescent="0.2">
      <c r="A39">
        <v>-2.5436789421274714E-2</v>
      </c>
      <c r="B39">
        <v>8.3054143630867071E-3</v>
      </c>
    </row>
    <row r="40" spans="1:2" x14ac:dyDescent="0.2">
      <c r="A40">
        <v>2.8509322279868881E-3</v>
      </c>
      <c r="B40">
        <v>3.4685444351519865E-2</v>
      </c>
    </row>
    <row r="41" spans="1:2" x14ac:dyDescent="0.2">
      <c r="A41">
        <v>2.7096328613273246E-4</v>
      </c>
      <c r="B41">
        <v>1.4836394381640338E-2</v>
      </c>
    </row>
    <row r="42" spans="1:2" x14ac:dyDescent="0.2">
      <c r="A42">
        <v>2.2344492058223819E-2</v>
      </c>
      <c r="B42">
        <v>1.8894371819765509E-2</v>
      </c>
    </row>
    <row r="43" spans="1:2" x14ac:dyDescent="0.2">
      <c r="A43">
        <v>-0.12590681941280754</v>
      </c>
      <c r="B43">
        <v>-1.5150186701301064E-2</v>
      </c>
    </row>
    <row r="44" spans="1:2" x14ac:dyDescent="0.2">
      <c r="A44">
        <v>0.13210224688206712</v>
      </c>
      <c r="B44">
        <v>5.1374441095067315E-2</v>
      </c>
    </row>
    <row r="45" spans="1:2" x14ac:dyDescent="0.2">
      <c r="A45">
        <v>8.0094090968776857E-2</v>
      </c>
      <c r="B45">
        <v>-2.606372713846514E-2</v>
      </c>
    </row>
    <row r="46" spans="1:2" x14ac:dyDescent="0.2">
      <c r="A46">
        <v>-2.1715074858794689E-2</v>
      </c>
      <c r="B46">
        <v>3.6785057041999775E-2</v>
      </c>
    </row>
    <row r="47" spans="1:2" x14ac:dyDescent="0.2">
      <c r="A47">
        <v>9.2019316302582588E-2</v>
      </c>
      <c r="B47">
        <v>3.9119746517860578E-2</v>
      </c>
    </row>
    <row r="48" spans="1:2" x14ac:dyDescent="0.2">
      <c r="A48">
        <v>6.7352994289698154E-2</v>
      </c>
      <c r="B48">
        <v>2.4659441308503338E-2</v>
      </c>
    </row>
    <row r="49" spans="1:2" x14ac:dyDescent="0.2">
      <c r="A49">
        <v>8.8626107872541559E-3</v>
      </c>
      <c r="B49">
        <v>2.5804189681532898E-2</v>
      </c>
    </row>
    <row r="50" spans="1:2" x14ac:dyDescent="0.2">
      <c r="A50">
        <v>-0.11394951798373407</v>
      </c>
      <c r="B50">
        <v>-3.0445805512659688E-2</v>
      </c>
    </row>
    <row r="51" spans="1:2" x14ac:dyDescent="0.2">
      <c r="A51">
        <v>5.5728892561109758E-2</v>
      </c>
      <c r="B51">
        <v>4.5151170102267817E-2</v>
      </c>
    </row>
    <row r="52" spans="1:2" x14ac:dyDescent="0.2">
      <c r="A52">
        <v>1.975654780316374E-2</v>
      </c>
      <c r="B52">
        <v>4.490900792515894E-3</v>
      </c>
    </row>
    <row r="53" spans="1:2" x14ac:dyDescent="0.2">
      <c r="A53">
        <v>9.4760938089614236E-2</v>
      </c>
      <c r="B53">
        <v>1.6686071005458302E-3</v>
      </c>
    </row>
    <row r="54" spans="1:2" x14ac:dyDescent="0.2">
      <c r="A54">
        <v>7.5379235184920401E-2</v>
      </c>
      <c r="B54">
        <v>2.0021230851661787E-2</v>
      </c>
    </row>
    <row r="55" spans="1:2" x14ac:dyDescent="0.2">
      <c r="A55">
        <v>2.7286319194130312E-2</v>
      </c>
      <c r="B55">
        <v>2.7577228570128228E-2</v>
      </c>
    </row>
    <row r="56" spans="1:2" x14ac:dyDescent="0.2">
      <c r="A56">
        <v>2.8326003822792337E-2</v>
      </c>
      <c r="B56">
        <v>-2.0750816685692255E-2</v>
      </c>
    </row>
    <row r="57" spans="1:2" x14ac:dyDescent="0.2">
      <c r="A57">
        <v>7.426481699578362E-2</v>
      </c>
      <c r="B57">
        <v>3.9419731809293271E-2</v>
      </c>
    </row>
    <row r="58" spans="1:2" x14ac:dyDescent="0.2">
      <c r="A58">
        <v>-1.7220424054415123E-2</v>
      </c>
      <c r="B58">
        <v>-2.5453201764998816E-2</v>
      </c>
    </row>
    <row r="59" spans="1:2" x14ac:dyDescent="0.2">
      <c r="A59">
        <v>6.9488748519610996E-2</v>
      </c>
      <c r="B59">
        <v>2.0974489417081695E-2</v>
      </c>
    </row>
    <row r="60" spans="1:2" x14ac:dyDescent="0.2">
      <c r="A60">
        <v>0.10034837584425145</v>
      </c>
      <c r="B60">
        <v>2.0938256734708539E-2</v>
      </c>
    </row>
    <row r="61" spans="1:2" x14ac:dyDescent="0.2">
      <c r="A61">
        <v>-7.4606096196905961E-2</v>
      </c>
      <c r="B61">
        <v>-3.6285753240172932E-3</v>
      </c>
    </row>
    <row r="62" spans="1:2" x14ac:dyDescent="0.2">
      <c r="A62">
        <v>5.9611402801015248E-2</v>
      </c>
      <c r="B62">
        <v>-2.7577795731289191E-2</v>
      </c>
    </row>
    <row r="63" spans="1:2" x14ac:dyDescent="0.2">
      <c r="A63">
        <v>9.5729182919348926E-2</v>
      </c>
      <c r="B63">
        <v>5.4508071449975076E-2</v>
      </c>
    </row>
    <row r="64" spans="1:2" x14ac:dyDescent="0.2">
      <c r="A64">
        <v>-3.18746417289901E-2</v>
      </c>
      <c r="B64">
        <v>-1.0508016330810232E-2</v>
      </c>
    </row>
    <row r="65" spans="1:2" x14ac:dyDescent="0.2">
      <c r="A65">
        <v>5.7693253906093049E-3</v>
      </c>
      <c r="B65">
        <v>8.6782349534472274E-3</v>
      </c>
    </row>
    <row r="66" spans="1:2" x14ac:dyDescent="0.2">
      <c r="A66">
        <v>4.4156588576493662E-2</v>
      </c>
      <c r="B66">
        <v>1.0291856684997247E-2</v>
      </c>
    </row>
    <row r="67" spans="1:2" x14ac:dyDescent="0.2">
      <c r="A67">
        <v>-3.7978125485201332E-2</v>
      </c>
      <c r="B67">
        <v>-1.9449929501359944E-2</v>
      </c>
    </row>
    <row r="68" spans="1:2" x14ac:dyDescent="0.2">
      <c r="A68">
        <v>-3.3440968105407927E-2</v>
      </c>
      <c r="B68">
        <v>1.2040224710802617E-2</v>
      </c>
    </row>
    <row r="69" spans="1:2" x14ac:dyDescent="0.2">
      <c r="A69">
        <v>-6.8404116265896667E-2</v>
      </c>
      <c r="B69">
        <v>-6.1924341085713729E-2</v>
      </c>
    </row>
    <row r="70" spans="1:2" x14ac:dyDescent="0.2">
      <c r="A70">
        <v>-2.2057487583948283E-2</v>
      </c>
      <c r="B70">
        <v>-3.435234292196164E-2</v>
      </c>
    </row>
    <row r="71" spans="1:2" x14ac:dyDescent="0.2">
      <c r="A71">
        <v>8.0112551388253614E-2</v>
      </c>
      <c r="B71">
        <v>7.1410480048197361E-2</v>
      </c>
    </row>
    <row r="72" spans="1:2" x14ac:dyDescent="0.2">
      <c r="A72">
        <v>-5.7062497199211514E-3</v>
      </c>
      <c r="B72">
        <v>2.4460060865663185E-3</v>
      </c>
    </row>
    <row r="73" spans="1:2" x14ac:dyDescent="0.2">
      <c r="A73">
        <v>-0.11679002885087632</v>
      </c>
      <c r="B73">
        <v>-2.2540130842242701E-2</v>
      </c>
    </row>
    <row r="74" spans="1:2" x14ac:dyDescent="0.2">
      <c r="A74">
        <v>-7.8223197320240107E-2</v>
      </c>
      <c r="B74">
        <v>-5.8788683183630848E-2</v>
      </c>
    </row>
    <row r="75" spans="1:2" x14ac:dyDescent="0.2">
      <c r="A75">
        <v>-1.3358919063850305E-3</v>
      </c>
      <c r="B75">
        <v>6.8676412352534704E-4</v>
      </c>
    </row>
    <row r="76" spans="1:2" x14ac:dyDescent="0.2">
      <c r="A76">
        <v>0.11974644024882693</v>
      </c>
      <c r="B76">
        <v>6.8141709351213442E-2</v>
      </c>
    </row>
    <row r="77" spans="1:2" x14ac:dyDescent="0.2">
      <c r="A77">
        <v>-0.15073103348838146</v>
      </c>
      <c r="B77">
        <v>1.1747724474025195E-2</v>
      </c>
    </row>
    <row r="78" spans="1:2" x14ac:dyDescent="0.2">
      <c r="A78">
        <v>6.8936336555549094E-2</v>
      </c>
      <c r="B78">
        <v>1.4214493701110312E-2</v>
      </c>
    </row>
    <row r="79" spans="1:2" x14ac:dyDescent="0.2">
      <c r="A79">
        <v>-4.3596673718078204E-2</v>
      </c>
      <c r="B79">
        <v>3.1051739534142708E-3</v>
      </c>
    </row>
    <row r="80" spans="1:2" x14ac:dyDescent="0.2">
      <c r="A80">
        <v>8.6235492735940361E-2</v>
      </c>
      <c r="B80">
        <v>3.8042134286594274E-2</v>
      </c>
    </row>
    <row r="81" spans="1:2" x14ac:dyDescent="0.2">
      <c r="A81">
        <v>2.3331686951029995E-2</v>
      </c>
      <c r="B81">
        <v>2.7851179558389446E-3</v>
      </c>
    </row>
    <row r="82" spans="1:2" x14ac:dyDescent="0.2">
      <c r="A82">
        <v>6.3447926655541637E-2</v>
      </c>
      <c r="B82">
        <v>3.0124579887056361E-3</v>
      </c>
    </row>
    <row r="83" spans="1:2" x14ac:dyDescent="0.2">
      <c r="A83">
        <v>4.3246352700765257E-3</v>
      </c>
      <c r="B83">
        <v>-2.1830562166816839E-2</v>
      </c>
    </row>
    <row r="84" spans="1:2" x14ac:dyDescent="0.2">
      <c r="A84">
        <v>-2.1814209171049839E-2</v>
      </c>
      <c r="B84">
        <v>3.9692717126493186E-2</v>
      </c>
    </row>
    <row r="85" spans="1:2" x14ac:dyDescent="0.2">
      <c r="A85">
        <v>4.6840646045650379E-2</v>
      </c>
      <c r="B85">
        <v>1.8617611716991209E-2</v>
      </c>
    </row>
    <row r="86" spans="1:2" x14ac:dyDescent="0.2">
      <c r="A86">
        <v>4.6641190111151344E-2</v>
      </c>
      <c r="B86">
        <v>2.1947384482824281E-2</v>
      </c>
    </row>
    <row r="87" spans="1:2" x14ac:dyDescent="0.2">
      <c r="A87">
        <v>0.12538164849169683</v>
      </c>
      <c r="B87">
        <v>3.2141871012064553E-2</v>
      </c>
    </row>
    <row r="88" spans="1:2" x14ac:dyDescent="0.2">
      <c r="A88">
        <v>4.7541766197234041E-2</v>
      </c>
      <c r="B88">
        <v>2.0898148150738528E-3</v>
      </c>
    </row>
    <row r="89" spans="1:2" x14ac:dyDescent="0.2">
      <c r="A89">
        <v>-7.0002450114353828E-5</v>
      </c>
      <c r="B89">
        <v>9.5690700636971212E-3</v>
      </c>
    </row>
    <row r="90" spans="1:2" x14ac:dyDescent="0.2">
      <c r="A90">
        <v>6.560420309678637E-2</v>
      </c>
      <c r="B90">
        <v>9.2916981606831883E-3</v>
      </c>
    </row>
    <row r="91" spans="1:2" x14ac:dyDescent="0.2">
      <c r="A91">
        <v>-5.8915957415225394E-2</v>
      </c>
      <c r="B91">
        <v>9.4254406471553608E-3</v>
      </c>
    </row>
    <row r="92" spans="1:2" x14ac:dyDescent="0.2">
      <c r="A92">
        <v>3.2180605029445516E-2</v>
      </c>
      <c r="B92">
        <v>2.0125124308035636E-2</v>
      </c>
    </row>
    <row r="93" spans="1:2" x14ac:dyDescent="0.2">
      <c r="A93">
        <v>0.10156783251912346</v>
      </c>
      <c r="B93">
        <v>1.5877388752747691E-3</v>
      </c>
    </row>
    <row r="94" spans="1:2" x14ac:dyDescent="0.2">
      <c r="A94">
        <v>-6.2135011881455864E-2</v>
      </c>
      <c r="B94">
        <v>2.3455750430661736E-2</v>
      </c>
    </row>
    <row r="95" spans="1:2" x14ac:dyDescent="0.2">
      <c r="A95">
        <v>9.2404143185391696E-2</v>
      </c>
      <c r="B95">
        <v>1.9098457858437789E-2</v>
      </c>
    </row>
    <row r="96" spans="1:2" x14ac:dyDescent="0.2">
      <c r="A96">
        <v>2.0145705692957802E-2</v>
      </c>
      <c r="B96">
        <v>2.694276203106364E-2</v>
      </c>
    </row>
    <row r="97" spans="1:2" x14ac:dyDescent="0.2">
      <c r="A97">
        <v>-1.5363415194715445E-2</v>
      </c>
      <c r="B97">
        <v>1.2099504871824844E-2</v>
      </c>
    </row>
    <row r="98" spans="1:2" x14ac:dyDescent="0.2">
      <c r="A98">
        <v>-1.0692966538799963E-2</v>
      </c>
      <c r="B98">
        <v>4.9415682777583812E-2</v>
      </c>
    </row>
    <row r="99" spans="1:2" x14ac:dyDescent="0.2">
      <c r="A99">
        <v>6.5422505308410192E-2</v>
      </c>
      <c r="B99">
        <v>-4.0263816996984024E-2</v>
      </c>
    </row>
    <row r="100" spans="1:2" x14ac:dyDescent="0.2">
      <c r="A100">
        <v>-5.9804145998792087E-2</v>
      </c>
      <c r="B100">
        <v>-1.8606023512134744E-2</v>
      </c>
    </row>
    <row r="101" spans="1:2" x14ac:dyDescent="0.2">
      <c r="A101">
        <v>-1.5133942584716665E-2</v>
      </c>
      <c r="B101">
        <v>4.7576643450391856E-3</v>
      </c>
    </row>
    <row r="102" spans="1:2" x14ac:dyDescent="0.2">
      <c r="A102">
        <v>0.12679210958479822</v>
      </c>
      <c r="B102">
        <v>2.5832450533092764E-2</v>
      </c>
    </row>
    <row r="103" spans="1:2" x14ac:dyDescent="0.2">
      <c r="A103">
        <v>-9.4626297986632312E-3</v>
      </c>
      <c r="B103">
        <v>5.320819301159534E-3</v>
      </c>
    </row>
    <row r="104" spans="1:2" x14ac:dyDescent="0.2">
      <c r="A104">
        <v>2.7598629931255798E-2</v>
      </c>
      <c r="B104">
        <v>3.1113903124740428E-2</v>
      </c>
    </row>
    <row r="105" spans="1:2" x14ac:dyDescent="0.2">
      <c r="A105">
        <v>0.18237405541587795</v>
      </c>
      <c r="B105">
        <v>2.9773342332969278E-2</v>
      </c>
    </row>
    <row r="106" spans="1:2" x14ac:dyDescent="0.2">
      <c r="A106">
        <v>-8.3376619030329693E-3</v>
      </c>
      <c r="B106">
        <v>4.4590057156223677E-4</v>
      </c>
    </row>
    <row r="107" spans="1:2" x14ac:dyDescent="0.2">
      <c r="A107">
        <v>-3.095211244755787E-2</v>
      </c>
      <c r="B107">
        <v>-7.6915602168493843E-2</v>
      </c>
    </row>
    <row r="108" spans="1:2" x14ac:dyDescent="0.2">
      <c r="A108">
        <v>-0.19931594688188764</v>
      </c>
      <c r="B108">
        <v>1.8365320355454115E-2</v>
      </c>
    </row>
    <row r="109" spans="1:2" x14ac:dyDescent="0.2">
      <c r="A109">
        <v>-0.12408812099722759</v>
      </c>
      <c r="B109">
        <v>-9.4098614046615126E-2</v>
      </c>
    </row>
    <row r="110" spans="1:2" x14ac:dyDescent="0.2">
      <c r="A110">
        <v>5.3686727839198707E-2</v>
      </c>
      <c r="B110">
        <v>8.4594792733903745E-2</v>
      </c>
    </row>
    <row r="111" spans="1:2" x14ac:dyDescent="0.2">
      <c r="A111">
        <v>4.3730720073464124E-2</v>
      </c>
      <c r="B111">
        <v>3.219222494210254E-2</v>
      </c>
    </row>
    <row r="112" spans="1:2" x14ac:dyDescent="0.2">
      <c r="A112">
        <v>9.2602882014963653E-2</v>
      </c>
      <c r="B112">
        <v>1.289450736042797E-2</v>
      </c>
    </row>
    <row r="113" spans="1:2" x14ac:dyDescent="0.2">
      <c r="A113">
        <v>5.4900978860955449E-2</v>
      </c>
      <c r="B113">
        <v>3.7182098127475818E-2</v>
      </c>
    </row>
    <row r="114" spans="1:2" x14ac:dyDescent="0.2">
      <c r="A114">
        <v>-0.13208672237757296</v>
      </c>
      <c r="B114">
        <v>-6.3635462351260969E-2</v>
      </c>
    </row>
    <row r="115" spans="1:2" x14ac:dyDescent="0.2">
      <c r="A115">
        <v>0.12267681931734523</v>
      </c>
      <c r="B115">
        <v>6.5104923201633177E-2</v>
      </c>
    </row>
    <row r="116" spans="1:2" x14ac:dyDescent="0.2">
      <c r="A116">
        <v>7.3616565719069285E-2</v>
      </c>
      <c r="B116">
        <v>1.1811963276359271E-2</v>
      </c>
    </row>
    <row r="117" spans="1:2" x14ac:dyDescent="0.2">
      <c r="A117">
        <v>-1.6708818063263641E-2</v>
      </c>
      <c r="B117">
        <v>-2.0479276171404291E-2</v>
      </c>
    </row>
    <row r="118" spans="1:2" x14ac:dyDescent="0.2">
      <c r="A118">
        <v>7.0423048296375315E-2</v>
      </c>
      <c r="B118">
        <v>1.5896970924538116E-2</v>
      </c>
    </row>
    <row r="119" spans="1:2" x14ac:dyDescent="0.2">
      <c r="A119">
        <v>0.10497604175720743</v>
      </c>
      <c r="B119">
        <v>1.9081779312394624E-2</v>
      </c>
    </row>
    <row r="120" spans="1:2" x14ac:dyDescent="0.2">
      <c r="A120">
        <v>7.4573006865459979E-2</v>
      </c>
      <c r="B120">
        <v>3.4373407001112397E-2</v>
      </c>
    </row>
    <row r="121" spans="1:2" x14ac:dyDescent="0.2">
      <c r="A121">
        <v>9.4204113793321151E-2</v>
      </c>
      <c r="B121">
        <v>2.8050869766120298E-2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Excel regression</vt:lpstr>
      <vt:lpstr>manual</vt:lpstr>
      <vt:lpstr>Thursday</vt:lpstr>
      <vt:lpstr>Polynomial 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2021-02-01T21:46:31Z</dcterms:created>
  <dcterms:modified xsi:type="dcterms:W3CDTF">2021-02-04T18:42:35Z</dcterms:modified>
</cp:coreProperties>
</file>