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1_{201346DD-AE5A-1642-A2CB-88D3984B24BD}" xr6:coauthVersionLast="46" xr6:coauthVersionMax="46" xr10:uidLastSave="{00000000-0000-0000-0000-000000000000}"/>
  <bookViews>
    <workbookView xWindow="1060" yWindow="2680" windowWidth="27640" windowHeight="16940" activeTab="1" xr2:uid="{CC4BECCE-931E-654C-A3D1-D92DF307BA17}"/>
  </bookViews>
  <sheets>
    <sheet name="Real Options" sheetId="1" r:id="rId1"/>
    <sheet name="Aside on annuities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I2" i="1"/>
  <c r="D41" i="1"/>
  <c r="D42" i="1"/>
  <c r="D30" i="1"/>
  <c r="D31" i="1"/>
  <c r="D32" i="1"/>
  <c r="E30" i="1"/>
  <c r="E31" i="1"/>
  <c r="E32" i="1"/>
  <c r="D34" i="1"/>
  <c r="E40" i="1"/>
  <c r="E41" i="1"/>
  <c r="E42" i="1"/>
  <c r="D44" i="1"/>
  <c r="E49" i="1"/>
  <c r="E50" i="1"/>
  <c r="E51" i="1"/>
  <c r="D49" i="1"/>
  <c r="D50" i="1"/>
  <c r="D51" i="1"/>
  <c r="D53" i="1"/>
  <c r="E59" i="1"/>
  <c r="E60" i="1"/>
  <c r="E61" i="1"/>
  <c r="D59" i="1"/>
  <c r="D60" i="1"/>
  <c r="D61" i="1"/>
  <c r="D63" i="1"/>
  <c r="D8" i="2"/>
  <c r="D9" i="2"/>
  <c r="D10" i="2"/>
  <c r="D11" i="2"/>
  <c r="E8" i="2"/>
  <c r="E9" i="2"/>
  <c r="E10" i="2"/>
  <c r="E11" i="2"/>
  <c r="F8" i="2"/>
  <c r="F9" i="2"/>
  <c r="F10" i="2"/>
  <c r="F11" i="2"/>
  <c r="C12" i="2"/>
  <c r="J2" i="1"/>
  <c r="I3" i="1"/>
  <c r="J3" i="1"/>
  <c r="J4" i="1"/>
  <c r="C11" i="1"/>
  <c r="B18" i="1"/>
  <c r="B19" i="1"/>
  <c r="C18" i="1"/>
  <c r="C19" i="1"/>
  <c r="D18" i="1"/>
  <c r="D19" i="1"/>
  <c r="E18" i="1"/>
  <c r="E19" i="1"/>
  <c r="D12" i="1"/>
  <c r="D13" i="1"/>
  <c r="F17" i="1"/>
  <c r="F18" i="1"/>
  <c r="F19" i="1"/>
  <c r="B21" i="1"/>
  <c r="D14" i="1"/>
</calcChain>
</file>

<file path=xl/sharedStrings.xml><?xml version="1.0" encoding="utf-8"?>
<sst xmlns="http://schemas.openxmlformats.org/spreadsheetml/2006/main" count="67" uniqueCount="46">
  <si>
    <t>Time (Year)</t>
  </si>
  <si>
    <t>Invstmnt ($ Millions)</t>
  </si>
  <si>
    <t>Prob(Success)</t>
  </si>
  <si>
    <t>Payoff</t>
  </si>
  <si>
    <t>Cap Structure:</t>
  </si>
  <si>
    <t>Equity</t>
  </si>
  <si>
    <t>Debt</t>
  </si>
  <si>
    <t>credit spread:</t>
  </si>
  <si>
    <t>30-yr T-Bond:</t>
  </si>
  <si>
    <t>Eqty mkt risk premium:</t>
  </si>
  <si>
    <t>marginal tax rate</t>
  </si>
  <si>
    <t>beta</t>
  </si>
  <si>
    <t>after tax cost</t>
  </si>
  <si>
    <t>1. wacc:</t>
  </si>
  <si>
    <t>wt * k</t>
  </si>
  <si>
    <t>wacc:</t>
  </si>
  <si>
    <r>
      <t xml:space="preserve">Step 1 </t>
    </r>
    <r>
      <rPr>
        <b/>
        <sz val="12"/>
        <color theme="1"/>
        <rFont val="Calibri"/>
        <family val="2"/>
        <scheme val="minor"/>
      </rPr>
      <t>Traditional NPV</t>
    </r>
    <r>
      <rPr>
        <sz val="12"/>
        <color theme="1"/>
        <rFont val="Calibri"/>
        <family val="2"/>
        <scheme val="minor"/>
      </rPr>
      <t xml:space="preserve"> (ignore future optimizing decisions):</t>
    </r>
  </si>
  <si>
    <t>ultimate probability of success:</t>
  </si>
  <si>
    <t>Expected future value of project at Year 8:</t>
  </si>
  <si>
    <t>Present value (at Time 0):</t>
  </si>
  <si>
    <t>Time Line:</t>
  </si>
  <si>
    <t>Cash Flow:</t>
  </si>
  <si>
    <t>df:</t>
  </si>
  <si>
    <t>PV:</t>
  </si>
  <si>
    <t>NPV:</t>
  </si>
  <si>
    <t>Step 2 Use Dynamic Optimization - take into account the fact that we have the opportunity to react to information in the future.</t>
  </si>
  <si>
    <t>Start at end and work back to today (recursion, recursive solution).</t>
  </si>
  <si>
    <t>The last decision in this project is at Year 7: If we reach this node and everything is successful up until this point, would we undertake the $100 million investment?</t>
  </si>
  <si>
    <t>Time (Yrs):</t>
  </si>
  <si>
    <t>Exp. Cash Flows:</t>
  </si>
  <si>
    <r>
      <t xml:space="preserve">From </t>
    </r>
    <r>
      <rPr>
        <b/>
        <sz val="12"/>
        <color theme="1"/>
        <rFont val="Calibri"/>
        <family val="2"/>
        <scheme val="minor"/>
      </rPr>
      <t>perspective of Year 7</t>
    </r>
    <r>
      <rPr>
        <sz val="12"/>
        <color theme="1"/>
        <rFont val="Calibri"/>
        <family val="2"/>
        <scheme val="minor"/>
      </rPr>
      <t>:</t>
    </r>
  </si>
  <si>
    <t>Prior decision is at Year 4, where the question is whether we would incur an $80 million (net, net, net) cash outlay to get a 30% chance of getting to decision at Year 7:</t>
  </si>
  <si>
    <r>
      <t xml:space="preserve">From </t>
    </r>
    <r>
      <rPr>
        <b/>
        <sz val="12"/>
        <color theme="1"/>
        <rFont val="Calibri"/>
        <family val="2"/>
        <scheme val="minor"/>
      </rPr>
      <t>perspective of Year 4</t>
    </r>
    <r>
      <rPr>
        <sz val="12"/>
        <color theme="1"/>
        <rFont val="Calibri"/>
        <family val="2"/>
        <scheme val="minor"/>
      </rPr>
      <t>:</t>
    </r>
  </si>
  <si>
    <t>Prior Decision is at Year 2, would we incur a $40 million (net, net, net) cash outlay to get a 30% chance of getting the Year 4 value.</t>
  </si>
  <si>
    <t>At Year 6 we have a decision to continue with the project which would entail operating exps of $50 million a year for the next 3 years, after which we will get new information and have a new decision.</t>
  </si>
  <si>
    <t>Change in EBITDA:</t>
  </si>
  <si>
    <t>Taxes</t>
  </si>
  <si>
    <t>Marginal tax rate:</t>
  </si>
  <si>
    <t>After tax cash flow:</t>
  </si>
  <si>
    <t>cost of equity</t>
  </si>
  <si>
    <t>Total PV:</t>
  </si>
  <si>
    <r>
      <t xml:space="preserve">From </t>
    </r>
    <r>
      <rPr>
        <b/>
        <sz val="12"/>
        <color theme="1"/>
        <rFont val="Calibri"/>
        <family val="2"/>
        <scheme val="minor"/>
      </rPr>
      <t>perspective of Year 2</t>
    </r>
    <r>
      <rPr>
        <sz val="12"/>
        <color theme="1"/>
        <rFont val="Calibri"/>
        <family val="2"/>
        <scheme val="minor"/>
      </rPr>
      <t>:</t>
    </r>
  </si>
  <si>
    <t>Now we've worked our way back to Time 0:</t>
  </si>
  <si>
    <t xml:space="preserve">  So we would choose to incur the $100 million outlay in Year 7, if we reach that point with three previous successes.  The value of the project in that case is over $9 bilion.</t>
  </si>
  <si>
    <t>In this example the cash outlays are net of taxes, tax credits, and present values of all future after tax cash flows.</t>
  </si>
  <si>
    <t>For example a 101,195,576 outlay in Year 6 might be the summary of a 3-year cash flow as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</si>
</sst>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FCF97-44A1-8948-B049-98D24CE00837}">
  <dimension ref="A1:M63"/>
  <sheetViews>
    <sheetView topLeftCell="A21" zoomScale="160" zoomScaleNormal="160" workbookViewId="0">
      <selection activeCell="B36" sqref="B36"/>
    </sheetView>
  </sheetViews>
  <sheetFormatPr baseColWidth="10" defaultRowHeight="16" x14ac:dyDescent="0.2"/>
  <cols>
    <col min="2" max="2" width="20.5" customWidth="1"/>
    <col min="3" max="3" width="14.83203125" bestFit="1" customWidth="1"/>
    <col min="4" max="4" width="16" customWidth="1"/>
    <col min="5" max="5" width="17" bestFit="1" customWidth="1"/>
    <col min="6" max="6" width="15.33203125" bestFit="1" customWidth="1"/>
  </cols>
  <sheetData>
    <row r="1" spans="1:13" x14ac:dyDescent="0.2">
      <c r="A1" s="1" t="s">
        <v>0</v>
      </c>
      <c r="B1" s="1" t="s">
        <v>1</v>
      </c>
      <c r="C1" t="s">
        <v>2</v>
      </c>
      <c r="D1" t="s">
        <v>3</v>
      </c>
      <c r="F1" t="s">
        <v>4</v>
      </c>
      <c r="I1" t="s">
        <v>12</v>
      </c>
      <c r="J1" t="s">
        <v>14</v>
      </c>
    </row>
    <row r="2" spans="1:13" x14ac:dyDescent="0.2">
      <c r="A2" s="1">
        <v>0</v>
      </c>
      <c r="B2" s="1">
        <v>10</v>
      </c>
      <c r="G2" t="s">
        <v>5</v>
      </c>
      <c r="H2">
        <v>0.85</v>
      </c>
      <c r="I2">
        <f>M4+M7*M5</f>
        <v>9.2499999999999999E-2</v>
      </c>
      <c r="J2">
        <f>H2*I2</f>
        <v>7.8625E-2</v>
      </c>
    </row>
    <row r="3" spans="1:13" x14ac:dyDescent="0.2">
      <c r="A3" s="1">
        <v>2</v>
      </c>
      <c r="B3" s="1">
        <v>40</v>
      </c>
      <c r="C3">
        <v>0.3</v>
      </c>
      <c r="G3" t="s">
        <v>6</v>
      </c>
      <c r="H3">
        <v>0.15</v>
      </c>
      <c r="I3">
        <f>(1-M6)*(M4+0.5*M3)</f>
        <v>3.0275E-2</v>
      </c>
      <c r="J3">
        <f>H3*I3</f>
        <v>4.5412500000000001E-3</v>
      </c>
      <c r="K3" t="s">
        <v>7</v>
      </c>
      <c r="M3">
        <v>6.4999999999999997E-3</v>
      </c>
    </row>
    <row r="4" spans="1:13" x14ac:dyDescent="0.2">
      <c r="A4" s="1">
        <v>4</v>
      </c>
      <c r="B4" s="1">
        <v>80</v>
      </c>
      <c r="C4">
        <v>0.3</v>
      </c>
      <c r="I4" s="2" t="s">
        <v>15</v>
      </c>
      <c r="J4" s="2">
        <f>J2+J3</f>
        <v>8.3166249999999997E-2</v>
      </c>
      <c r="K4" t="s">
        <v>8</v>
      </c>
      <c r="M4">
        <v>0.04</v>
      </c>
    </row>
    <row r="5" spans="1:13" x14ac:dyDescent="0.2">
      <c r="A5" s="1">
        <v>7</v>
      </c>
      <c r="B5" s="1">
        <v>100</v>
      </c>
      <c r="C5">
        <v>0.3</v>
      </c>
      <c r="K5" t="s">
        <v>9</v>
      </c>
      <c r="M5">
        <v>0.05</v>
      </c>
    </row>
    <row r="6" spans="1:13" x14ac:dyDescent="0.2">
      <c r="A6" s="1">
        <v>8</v>
      </c>
      <c r="C6">
        <v>0.5</v>
      </c>
      <c r="D6" s="3">
        <v>20000000000</v>
      </c>
      <c r="K6" t="s">
        <v>10</v>
      </c>
      <c r="M6">
        <v>0.3</v>
      </c>
    </row>
    <row r="7" spans="1:13" x14ac:dyDescent="0.2">
      <c r="K7" t="s">
        <v>11</v>
      </c>
      <c r="M7">
        <v>1.05</v>
      </c>
    </row>
    <row r="10" spans="1:13" x14ac:dyDescent="0.2">
      <c r="A10" t="s">
        <v>16</v>
      </c>
    </row>
    <row r="11" spans="1:13" x14ac:dyDescent="0.2">
      <c r="B11" t="s">
        <v>13</v>
      </c>
      <c r="C11">
        <f>J4</f>
        <v>8.3166249999999997E-2</v>
      </c>
    </row>
    <row r="12" spans="1:13" x14ac:dyDescent="0.2">
      <c r="B12" t="s">
        <v>17</v>
      </c>
      <c r="D12">
        <f>PRODUCT(C3:C6)</f>
        <v>1.35E-2</v>
      </c>
    </row>
    <row r="13" spans="1:13" x14ac:dyDescent="0.2">
      <c r="B13" t="s">
        <v>18</v>
      </c>
      <c r="D13" s="4">
        <f>D12*D6</f>
        <v>270000000</v>
      </c>
    </row>
    <row r="14" spans="1:13" x14ac:dyDescent="0.2">
      <c r="B14" t="s">
        <v>19</v>
      </c>
      <c r="D14" s="5">
        <f>D13*EXP(-8*C11)</f>
        <v>138808038.26923263</v>
      </c>
    </row>
    <row r="16" spans="1:13" x14ac:dyDescent="0.2">
      <c r="A16" t="s">
        <v>20</v>
      </c>
      <c r="B16">
        <v>0</v>
      </c>
      <c r="C16">
        <v>2</v>
      </c>
      <c r="D16">
        <v>4</v>
      </c>
      <c r="E16">
        <v>7</v>
      </c>
      <c r="F16">
        <v>8</v>
      </c>
    </row>
    <row r="17" spans="1:6" x14ac:dyDescent="0.2">
      <c r="A17" t="s">
        <v>21</v>
      </c>
      <c r="B17" s="5">
        <v>-10000000</v>
      </c>
      <c r="C17" s="5">
        <v>-40000000</v>
      </c>
      <c r="D17" s="5">
        <v>-80000000</v>
      </c>
      <c r="E17" s="5">
        <v>-100000000</v>
      </c>
      <c r="F17" s="5">
        <f>D13</f>
        <v>270000000</v>
      </c>
    </row>
    <row r="18" spans="1:6" x14ac:dyDescent="0.2">
      <c r="A18" t="s">
        <v>22</v>
      </c>
      <c r="B18">
        <f>EXP(-B16*$C$11)</f>
        <v>1</v>
      </c>
      <c r="C18">
        <f t="shared" ref="C18:F18" si="0">EXP(-C16*$C$11)</f>
        <v>0.84676463813447023</v>
      </c>
      <c r="D18">
        <f t="shared" si="0"/>
        <v>0.71701035239500022</v>
      </c>
      <c r="E18">
        <f t="shared" si="0"/>
        <v>0.55868819619995957</v>
      </c>
      <c r="F18">
        <f t="shared" si="0"/>
        <v>0.51410384544160237</v>
      </c>
    </row>
    <row r="19" spans="1:6" x14ac:dyDescent="0.2">
      <c r="A19" t="s">
        <v>23</v>
      </c>
      <c r="B19" s="5">
        <f>B17*B18</f>
        <v>-10000000</v>
      </c>
      <c r="C19" s="5">
        <f t="shared" ref="C19:F19" si="1">C17*C18</f>
        <v>-33870585.525378808</v>
      </c>
      <c r="D19" s="5">
        <f t="shared" si="1"/>
        <v>-57360828.191600017</v>
      </c>
      <c r="E19" s="5">
        <f t="shared" si="1"/>
        <v>-55868819.619995959</v>
      </c>
      <c r="F19" s="5">
        <f t="shared" si="1"/>
        <v>138808038.26923263</v>
      </c>
    </row>
    <row r="21" spans="1:6" x14ac:dyDescent="0.2">
      <c r="A21" t="s">
        <v>24</v>
      </c>
      <c r="B21" s="4">
        <f>SUM(B19:F19)</f>
        <v>-18292195.067742139</v>
      </c>
    </row>
    <row r="24" spans="1:6" x14ac:dyDescent="0.2">
      <c r="A24" t="s">
        <v>25</v>
      </c>
    </row>
    <row r="25" spans="1:6" x14ac:dyDescent="0.2">
      <c r="A25" t="s">
        <v>26</v>
      </c>
    </row>
    <row r="27" spans="1:6" x14ac:dyDescent="0.2">
      <c r="B27" t="s">
        <v>27</v>
      </c>
    </row>
    <row r="28" spans="1:6" x14ac:dyDescent="0.2">
      <c r="B28" t="s">
        <v>30</v>
      </c>
    </row>
    <row r="29" spans="1:6" x14ac:dyDescent="0.2">
      <c r="C29" s="1" t="s">
        <v>28</v>
      </c>
      <c r="D29" s="1">
        <v>0</v>
      </c>
      <c r="E29" s="1">
        <v>1</v>
      </c>
    </row>
    <row r="30" spans="1:6" x14ac:dyDescent="0.2">
      <c r="C30" t="s">
        <v>29</v>
      </c>
      <c r="D30" s="4">
        <f>E17</f>
        <v>-100000000</v>
      </c>
      <c r="E30" s="4">
        <f>C6*D6</f>
        <v>10000000000</v>
      </c>
    </row>
    <row r="31" spans="1:6" x14ac:dyDescent="0.2">
      <c r="C31" t="s">
        <v>22</v>
      </c>
      <c r="D31">
        <f>EXP(-D29*$I$2)</f>
        <v>1</v>
      </c>
      <c r="E31">
        <f>EXP(-E29*$I$2)</f>
        <v>0.91164921096446172</v>
      </c>
    </row>
    <row r="32" spans="1:6" x14ac:dyDescent="0.2">
      <c r="C32" t="s">
        <v>23</v>
      </c>
      <c r="D32" s="4">
        <f>D30*D31</f>
        <v>-100000000</v>
      </c>
      <c r="E32" s="4">
        <f>E30*E31</f>
        <v>9116492109.6446171</v>
      </c>
    </row>
    <row r="33" spans="2:5" x14ac:dyDescent="0.2">
      <c r="C33" s="4"/>
    </row>
    <row r="34" spans="2:5" x14ac:dyDescent="0.2">
      <c r="C34" s="4" t="s">
        <v>24</v>
      </c>
      <c r="D34" s="4">
        <f>D32+E32</f>
        <v>9016492109.6446171</v>
      </c>
    </row>
    <row r="35" spans="2:5" x14ac:dyDescent="0.2">
      <c r="B35" t="s">
        <v>43</v>
      </c>
    </row>
    <row r="37" spans="2:5" x14ac:dyDescent="0.2">
      <c r="B37" t="s">
        <v>31</v>
      </c>
    </row>
    <row r="38" spans="2:5" x14ac:dyDescent="0.2">
      <c r="B38" t="s">
        <v>32</v>
      </c>
    </row>
    <row r="39" spans="2:5" x14ac:dyDescent="0.2">
      <c r="C39" s="1" t="s">
        <v>28</v>
      </c>
      <c r="D39">
        <v>0</v>
      </c>
      <c r="E39">
        <v>3</v>
      </c>
    </row>
    <row r="40" spans="2:5" x14ac:dyDescent="0.2">
      <c r="C40" t="s">
        <v>29</v>
      </c>
      <c r="D40" s="4">
        <f>D17</f>
        <v>-80000000</v>
      </c>
      <c r="E40" s="4">
        <f>C5*D34</f>
        <v>2704947632.8933849</v>
      </c>
    </row>
    <row r="41" spans="2:5" x14ac:dyDescent="0.2">
      <c r="C41" t="s">
        <v>22</v>
      </c>
      <c r="D41">
        <f>EXP(-D39*$I$2)</f>
        <v>1</v>
      </c>
      <c r="E41">
        <f>EXP(-E39*$I$2)</f>
        <v>0.75767556460297447</v>
      </c>
    </row>
    <row r="42" spans="2:5" x14ac:dyDescent="0.2">
      <c r="C42" t="s">
        <v>23</v>
      </c>
      <c r="D42" s="4">
        <f>D40*D41</f>
        <v>-80000000</v>
      </c>
      <c r="E42" s="4">
        <f>E40*E41</f>
        <v>2049472724.9739747</v>
      </c>
    </row>
    <row r="43" spans="2:5" x14ac:dyDescent="0.2">
      <c r="C43" s="4"/>
    </row>
    <row r="44" spans="2:5" x14ac:dyDescent="0.2">
      <c r="C44" s="4" t="s">
        <v>24</v>
      </c>
      <c r="D44" s="4">
        <f>D42+E42</f>
        <v>1969472724.9739747</v>
      </c>
    </row>
    <row r="46" spans="2:5" x14ac:dyDescent="0.2">
      <c r="B46" t="s">
        <v>33</v>
      </c>
    </row>
    <row r="47" spans="2:5" x14ac:dyDescent="0.2">
      <c r="B47" t="s">
        <v>41</v>
      </c>
    </row>
    <row r="48" spans="2:5" x14ac:dyDescent="0.2">
      <c r="C48" s="1" t="s">
        <v>28</v>
      </c>
      <c r="D48">
        <v>0</v>
      </c>
      <c r="E48">
        <v>2</v>
      </c>
    </row>
    <row r="49" spans="2:5" x14ac:dyDescent="0.2">
      <c r="C49" t="s">
        <v>29</v>
      </c>
      <c r="D49" s="4">
        <f>C17</f>
        <v>-40000000</v>
      </c>
      <c r="E49" s="4">
        <f>C4*D44</f>
        <v>590841817.49219239</v>
      </c>
    </row>
    <row r="50" spans="2:5" x14ac:dyDescent="0.2">
      <c r="C50" t="s">
        <v>22</v>
      </c>
      <c r="D50">
        <f>EXP(-D48*$I$2)</f>
        <v>1</v>
      </c>
      <c r="E50">
        <f>EXP(-E48*$I$2)</f>
        <v>0.83110428385212565</v>
      </c>
    </row>
    <row r="51" spans="2:5" x14ac:dyDescent="0.2">
      <c r="C51" t="s">
        <v>23</v>
      </c>
      <c r="D51" s="4">
        <f>D49*D50</f>
        <v>-40000000</v>
      </c>
      <c r="E51" s="4">
        <f>E49*E50</f>
        <v>491051165.59673691</v>
      </c>
    </row>
    <row r="52" spans="2:5" x14ac:dyDescent="0.2">
      <c r="C52" s="4"/>
    </row>
    <row r="53" spans="2:5" x14ac:dyDescent="0.2">
      <c r="C53" s="4" t="s">
        <v>24</v>
      </c>
      <c r="D53" s="4">
        <f>D51+E51</f>
        <v>451051165.59673691</v>
      </c>
    </row>
    <row r="57" spans="2:5" x14ac:dyDescent="0.2">
      <c r="B57" t="s">
        <v>42</v>
      </c>
    </row>
    <row r="58" spans="2:5" x14ac:dyDescent="0.2">
      <c r="C58" s="1" t="s">
        <v>28</v>
      </c>
      <c r="D58">
        <v>0</v>
      </c>
      <c r="E58">
        <v>2</v>
      </c>
    </row>
    <row r="59" spans="2:5" x14ac:dyDescent="0.2">
      <c r="C59" t="s">
        <v>29</v>
      </c>
      <c r="D59" s="4">
        <f>B17</f>
        <v>-10000000</v>
      </c>
      <c r="E59" s="4">
        <f>C3*D53</f>
        <v>135315349.67902106</v>
      </c>
    </row>
    <row r="60" spans="2:5" x14ac:dyDescent="0.2">
      <c r="C60" t="s">
        <v>22</v>
      </c>
      <c r="D60">
        <f>EXP(-D58*$I$2)</f>
        <v>1</v>
      </c>
      <c r="E60">
        <f>EXP(-E58*$I$2)</f>
        <v>0.83110428385212565</v>
      </c>
    </row>
    <row r="61" spans="2:5" x14ac:dyDescent="0.2">
      <c r="C61" t="s">
        <v>23</v>
      </c>
      <c r="D61" s="4">
        <f>D59*D60</f>
        <v>-10000000</v>
      </c>
      <c r="E61" s="4">
        <f>E59*E60</f>
        <v>112461166.78918275</v>
      </c>
    </row>
    <row r="62" spans="2:5" x14ac:dyDescent="0.2">
      <c r="C62" s="4"/>
    </row>
    <row r="63" spans="2:5" x14ac:dyDescent="0.2">
      <c r="C63" s="4" t="s">
        <v>24</v>
      </c>
      <c r="D63" s="4">
        <f>D61+E61</f>
        <v>102461166.78918275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7F73-68C5-4849-8C79-00642ADCD4C0}">
  <dimension ref="A1:J12"/>
  <sheetViews>
    <sheetView tabSelected="1" zoomScale="150" zoomScaleNormal="150" workbookViewId="0">
      <selection activeCell="A4" sqref="A4"/>
    </sheetView>
  </sheetViews>
  <sheetFormatPr baseColWidth="10" defaultRowHeight="16" x14ac:dyDescent="0.2"/>
  <cols>
    <col min="3" max="3" width="13.1640625" bestFit="1" customWidth="1"/>
    <col min="4" max="6" width="14.6640625" bestFit="1" customWidth="1"/>
  </cols>
  <sheetData>
    <row r="1" spans="1:10" x14ac:dyDescent="0.2">
      <c r="A1" t="s">
        <v>44</v>
      </c>
    </row>
    <row r="3" spans="1:10" x14ac:dyDescent="0.2">
      <c r="A3" t="s">
        <v>45</v>
      </c>
    </row>
    <row r="5" spans="1:10" x14ac:dyDescent="0.2">
      <c r="A5" t="s">
        <v>34</v>
      </c>
    </row>
    <row r="6" spans="1:10" x14ac:dyDescent="0.2">
      <c r="C6" s="1" t="s">
        <v>28</v>
      </c>
      <c r="D6" s="1">
        <v>1</v>
      </c>
      <c r="E6" s="1">
        <v>2</v>
      </c>
      <c r="F6" s="1">
        <v>3</v>
      </c>
      <c r="H6" t="s">
        <v>37</v>
      </c>
      <c r="J6">
        <v>0.21</v>
      </c>
    </row>
    <row r="7" spans="1:10" x14ac:dyDescent="0.2">
      <c r="B7" t="s">
        <v>35</v>
      </c>
      <c r="D7" s="3">
        <v>-50000000</v>
      </c>
      <c r="E7" s="3">
        <v>-50000000</v>
      </c>
      <c r="F7" s="3">
        <v>-50000000</v>
      </c>
      <c r="H7" t="s">
        <v>39</v>
      </c>
      <c r="J7">
        <v>0.08</v>
      </c>
    </row>
    <row r="8" spans="1:10" x14ac:dyDescent="0.2">
      <c r="B8" t="s">
        <v>36</v>
      </c>
      <c r="D8" s="4">
        <f>D7*$J$6</f>
        <v>-10500000</v>
      </c>
      <c r="E8" s="4">
        <f t="shared" ref="E8:F8" si="0">E7*$J$6</f>
        <v>-10500000</v>
      </c>
      <c r="F8" s="4">
        <f t="shared" si="0"/>
        <v>-10500000</v>
      </c>
    </row>
    <row r="9" spans="1:10" x14ac:dyDescent="0.2">
      <c r="B9" t="s">
        <v>38</v>
      </c>
      <c r="D9" s="4">
        <f>D7-D8</f>
        <v>-39500000</v>
      </c>
      <c r="E9" s="4">
        <f t="shared" ref="E9:F9" si="1">E7-E8</f>
        <v>-39500000</v>
      </c>
      <c r="F9" s="4">
        <f t="shared" si="1"/>
        <v>-39500000</v>
      </c>
    </row>
    <row r="10" spans="1:10" x14ac:dyDescent="0.2">
      <c r="B10" t="s">
        <v>22</v>
      </c>
      <c r="D10">
        <f>EXP(-$J$7*D6)</f>
        <v>0.92311634638663576</v>
      </c>
      <c r="E10">
        <f t="shared" ref="E10:F10" si="2">EXP(-$J$7*E6)</f>
        <v>0.85214378896621135</v>
      </c>
      <c r="F10">
        <f t="shared" si="2"/>
        <v>0.78662786106655347</v>
      </c>
    </row>
    <row r="11" spans="1:10" x14ac:dyDescent="0.2">
      <c r="B11" t="s">
        <v>23</v>
      </c>
      <c r="D11" s="4">
        <f>D9*D10</f>
        <v>-36463095.682272114</v>
      </c>
      <c r="E11" s="4">
        <f t="shared" ref="E11:F11" si="3">E9*E10</f>
        <v>-33659679.664165348</v>
      </c>
      <c r="F11" s="4">
        <f t="shared" si="3"/>
        <v>-31071800.512128863</v>
      </c>
    </row>
    <row r="12" spans="1:10" x14ac:dyDescent="0.2">
      <c r="B12" s="4" t="s">
        <v>40</v>
      </c>
      <c r="C12" s="4">
        <f>SUM(D11:F11)</f>
        <v>-101194575.85856631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Real Options</vt:lpstr>
      <vt:lpstr>Aside on annuities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2021-02-18T15:12:04Z</dcterms:created>
  <dcterms:modified xsi:type="dcterms:W3CDTF">2021-02-18T17:54:12Z</dcterms:modified>
</cp:coreProperties>
</file>