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E97ED2C4-9792-9944-A54F-CCB0DD64E654}" xr6:coauthVersionLast="46" xr6:coauthVersionMax="46" xr10:uidLastSave="{00000000-0000-0000-0000-000000000000}"/>
  <bookViews>
    <workbookView xWindow="1620" yWindow="1180" windowWidth="27640" windowHeight="16940" xr2:uid="{368ED837-5469-2D4E-94E9-1B3CACF52B4F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E20" i="1"/>
  <c r="F47" i="1"/>
  <c r="F48" i="1"/>
  <c r="F20" i="1"/>
  <c r="G47" i="1"/>
  <c r="G48" i="1"/>
  <c r="G20" i="1"/>
  <c r="H47" i="1"/>
  <c r="H48" i="1"/>
  <c r="H20" i="1"/>
  <c r="I47" i="1"/>
  <c r="I48" i="1"/>
  <c r="I20" i="1"/>
  <c r="J47" i="1"/>
  <c r="J48" i="1"/>
  <c r="J20" i="1"/>
  <c r="K47" i="1"/>
  <c r="K48" i="1"/>
  <c r="K20" i="1"/>
  <c r="L47" i="1"/>
  <c r="L48" i="1"/>
  <c r="E49" i="1"/>
  <c r="F55" i="1"/>
  <c r="F56" i="1"/>
  <c r="G55" i="1"/>
  <c r="G56" i="1"/>
  <c r="H55" i="1"/>
  <c r="H56" i="1"/>
  <c r="I55" i="1"/>
  <c r="I56" i="1"/>
  <c r="J55" i="1"/>
  <c r="J56" i="1"/>
  <c r="K55" i="1"/>
  <c r="K56" i="1"/>
  <c r="L55" i="1"/>
  <c r="L56" i="1"/>
  <c r="E57" i="1"/>
  <c r="E69" i="1"/>
  <c r="E5" i="1"/>
  <c r="E6" i="1"/>
  <c r="E7" i="1"/>
  <c r="E9" i="1"/>
  <c r="E37" i="1"/>
  <c r="E71" i="1"/>
  <c r="E72" i="1"/>
  <c r="D71" i="1"/>
  <c r="D72" i="1"/>
  <c r="D73" i="1"/>
  <c r="F63" i="1"/>
  <c r="G63" i="1"/>
  <c r="G64" i="1"/>
  <c r="H63" i="1"/>
  <c r="H64" i="1"/>
  <c r="I63" i="1"/>
  <c r="I64" i="1"/>
  <c r="J63" i="1"/>
  <c r="J64" i="1"/>
  <c r="K63" i="1"/>
  <c r="K64" i="1"/>
  <c r="L63" i="1"/>
  <c r="L64" i="1"/>
  <c r="F64" i="1"/>
  <c r="G54" i="1"/>
  <c r="H54" i="1"/>
  <c r="I54" i="1"/>
  <c r="J54" i="1"/>
  <c r="K54" i="1"/>
  <c r="L54" i="1"/>
  <c r="F54" i="1"/>
  <c r="E65" i="1"/>
  <c r="D20" i="1"/>
  <c r="D21" i="1"/>
  <c r="E19" i="1"/>
  <c r="E21" i="1"/>
  <c r="F19" i="1"/>
  <c r="F21" i="1"/>
  <c r="G19" i="1"/>
  <c r="G21" i="1"/>
  <c r="H19" i="1"/>
  <c r="H21" i="1"/>
  <c r="I19" i="1"/>
  <c r="I21" i="1"/>
  <c r="J19" i="1"/>
  <c r="J21" i="1"/>
  <c r="K19" i="1"/>
  <c r="K21" i="1"/>
  <c r="L19" i="1"/>
  <c r="L20" i="1"/>
  <c r="L21" i="1"/>
  <c r="D23" i="1"/>
</calcChain>
</file>

<file path=xl/sharedStrings.xml><?xml version="1.0" encoding="utf-8"?>
<sst xmlns="http://schemas.openxmlformats.org/spreadsheetml/2006/main" count="61" uniqueCount="46">
  <si>
    <t>3 possible states of nature:</t>
  </si>
  <si>
    <t>Good</t>
  </si>
  <si>
    <t>Expected</t>
  </si>
  <si>
    <t>Bad</t>
  </si>
  <si>
    <t>Net Cash Flow</t>
  </si>
  <si>
    <t>Annuity (8 yrs)</t>
  </si>
  <si>
    <t>Prob</t>
  </si>
  <si>
    <t>P * CF</t>
  </si>
  <si>
    <t xml:space="preserve"> Expected annual annuity for 8 years</t>
  </si>
  <si>
    <t>Cost of capital:</t>
  </si>
  <si>
    <t>Initial outlay to start project:</t>
  </si>
  <si>
    <t>Traditional Approach:</t>
  </si>
  <si>
    <t>Time Line:</t>
  </si>
  <si>
    <t>Time (Yrs):</t>
  </si>
  <si>
    <t>Outlays</t>
  </si>
  <si>
    <t>Net Cash Flow:</t>
  </si>
  <si>
    <t>df:</t>
  </si>
  <si>
    <t>PV:</t>
  </si>
  <si>
    <t>NPV:</t>
  </si>
  <si>
    <t xml:space="preserve"> Implication: Do not undertake the project.</t>
  </si>
  <si>
    <t>Real Option</t>
  </si>
  <si>
    <t>We can pay an additional $10 million uo-front for a lease cancellation option which allows us to pull the plug after 1 year.</t>
  </si>
  <si>
    <t>At Time 0 the outlay would be</t>
  </si>
  <si>
    <t>We consider the cash flows from the project if we buy the option at Time 0 and optimally respond to our environment.</t>
  </si>
  <si>
    <t>Certain time line:</t>
  </si>
  <si>
    <t>After 1 year we have a decision node.</t>
  </si>
  <si>
    <t>We now can act based on what demand is.</t>
  </si>
  <si>
    <t>If demand is high:</t>
  </si>
  <si>
    <t xml:space="preserve"> &gt; 120 million that we would get back from Boeing from cancelling the lease.</t>
  </si>
  <si>
    <t xml:space="preserve">    So in this state we would operate airline</t>
  </si>
  <si>
    <t>20% probability of this.</t>
  </si>
  <si>
    <t>If demand is as expected:</t>
  </si>
  <si>
    <t>50% probability (from perspective of Time 0)</t>
  </si>
  <si>
    <t>if demand is low:</t>
  </si>
  <si>
    <t>30% probability (from perspective of Time 0)</t>
  </si>
  <si>
    <t>We have a decision to make at Time 1:</t>
  </si>
  <si>
    <t>Time Line from Perspective of Time 1:</t>
  </si>
  <si>
    <t xml:space="preserve"> &lt; 120 million that we would get back from Boeing from exercising our cancellation option.</t>
  </si>
  <si>
    <t>Expected value of the project -- with optimal cancellation option exercise in 1 year:</t>
  </si>
  <si>
    <t>This project with the cancellation option has a positive present value.</t>
  </si>
  <si>
    <t>If after 1 year we learn that demand is low, then we will pull the plug, and get $120 million back from Boeing.</t>
  </si>
  <si>
    <t>Value of Option:</t>
  </si>
  <si>
    <t>( Has already subtracted the cost of the option which is part of the capital outlay in the second case.)</t>
  </si>
  <si>
    <t>Where does this value come from?</t>
  </si>
  <si>
    <t>After 1 year we can get out of the lease when we learn that we are in the ``down'' state of nature.</t>
  </si>
  <si>
    <t>&lt;-- Note that this is the PV from the perspective of Time 0 of: 1) operating the airline for the first year; and 2) doing what is optimal in 1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</si>
</sst>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43" fontId="0" fillId="0" borderId="0" xfId="0" applyNumberFormat="1"/>
    <xf numFmtId="0" fontId="2" fillId="0" borderId="0" xfId="0" applyFont="1"/>
    <xf numFmtId="0" fontId="0" fillId="0" borderId="0" xfId="0" quotePrefix="1"/>
    <xf numFmtId="43" fontId="2" fillId="0" borderId="0" xfId="0" applyNumberFormat="1" applyFont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79E7-95CA-C84D-95AD-E5827695F063}">
  <dimension ref="A1:L80"/>
  <sheetViews>
    <sheetView tabSelected="1" topLeftCell="A57" zoomScale="140" zoomScaleNormal="140" workbookViewId="0">
      <selection activeCell="F73" sqref="F73"/>
    </sheetView>
  </sheetViews>
  <sheetFormatPr baseColWidth="10" defaultRowHeight="16" x14ac:dyDescent="0.2"/>
  <cols>
    <col min="3" max="3" width="16.33203125" customWidth="1"/>
    <col min="4" max="4" width="15.5" customWidth="1"/>
    <col min="5" max="5" width="16.83203125" customWidth="1"/>
    <col min="6" max="6" width="24.6640625" bestFit="1" customWidth="1"/>
    <col min="7" max="12" width="14.5" bestFit="1" customWidth="1"/>
  </cols>
  <sheetData>
    <row r="1" spans="1:8" x14ac:dyDescent="0.2">
      <c r="A1" t="s">
        <v>0</v>
      </c>
    </row>
    <row r="3" spans="1:8" x14ac:dyDescent="0.2">
      <c r="C3" t="s">
        <v>4</v>
      </c>
      <c r="D3" s="2" t="s">
        <v>6</v>
      </c>
      <c r="E3" t="s">
        <v>7</v>
      </c>
    </row>
    <row r="4" spans="1:8" x14ac:dyDescent="0.2">
      <c r="C4" t="s">
        <v>5</v>
      </c>
    </row>
    <row r="5" spans="1:8" x14ac:dyDescent="0.2">
      <c r="B5" t="s">
        <v>1</v>
      </c>
      <c r="C5" s="1">
        <v>45000000</v>
      </c>
      <c r="D5">
        <v>0.2</v>
      </c>
      <c r="E5" s="3">
        <f>C5*D5</f>
        <v>9000000</v>
      </c>
    </row>
    <row r="6" spans="1:8" x14ac:dyDescent="0.2">
      <c r="B6" t="s">
        <v>2</v>
      </c>
      <c r="C6" s="1">
        <v>30000000</v>
      </c>
      <c r="D6">
        <v>0.5</v>
      </c>
      <c r="E6" s="3">
        <f t="shared" ref="E6:E7" si="0">C6*D6</f>
        <v>15000000</v>
      </c>
    </row>
    <row r="7" spans="1:8" x14ac:dyDescent="0.2">
      <c r="B7" t="s">
        <v>3</v>
      </c>
      <c r="C7" s="1">
        <v>9000000</v>
      </c>
      <c r="D7">
        <v>0.3</v>
      </c>
      <c r="E7" s="3">
        <f t="shared" si="0"/>
        <v>2700000</v>
      </c>
    </row>
    <row r="9" spans="1:8" x14ac:dyDescent="0.2">
      <c r="E9" s="3">
        <f>SUM(E5:E7)</f>
        <v>26700000</v>
      </c>
      <c r="F9" t="s">
        <v>8</v>
      </c>
    </row>
    <row r="10" spans="1:8" x14ac:dyDescent="0.2">
      <c r="F10" t="s">
        <v>9</v>
      </c>
      <c r="H10">
        <v>9.5000000000000001E-2</v>
      </c>
    </row>
    <row r="12" spans="1:8" x14ac:dyDescent="0.2">
      <c r="B12" t="s">
        <v>10</v>
      </c>
      <c r="D12">
        <v>150000000</v>
      </c>
    </row>
    <row r="15" spans="1:8" x14ac:dyDescent="0.2">
      <c r="A15" s="5" t="s">
        <v>11</v>
      </c>
    </row>
    <row r="16" spans="1:8" x14ac:dyDescent="0.2">
      <c r="B16" t="s">
        <v>12</v>
      </c>
    </row>
    <row r="17" spans="1:12" x14ac:dyDescent="0.2">
      <c r="C17" t="s">
        <v>13</v>
      </c>
      <c r="D17" s="2">
        <v>0</v>
      </c>
      <c r="E17" s="2">
        <v>1</v>
      </c>
      <c r="F17" s="2">
        <v>2</v>
      </c>
      <c r="G17" s="2">
        <v>3</v>
      </c>
      <c r="H17" s="2">
        <v>4</v>
      </c>
      <c r="I17" s="2">
        <v>5</v>
      </c>
      <c r="J17" s="2">
        <v>6</v>
      </c>
      <c r="K17" s="2">
        <v>7</v>
      </c>
      <c r="L17" s="2">
        <v>8</v>
      </c>
    </row>
    <row r="18" spans="1:12" x14ac:dyDescent="0.2">
      <c r="C18" t="s">
        <v>14</v>
      </c>
      <c r="D18" s="3">
        <v>-150000000</v>
      </c>
    </row>
    <row r="19" spans="1:12" x14ac:dyDescent="0.2">
      <c r="C19" t="s">
        <v>15</v>
      </c>
      <c r="E19" s="3">
        <f>E9</f>
        <v>26700000</v>
      </c>
      <c r="F19" s="3">
        <f>E19</f>
        <v>26700000</v>
      </c>
      <c r="G19" s="3">
        <f t="shared" ref="G19:L19" si="1">F19</f>
        <v>26700000</v>
      </c>
      <c r="H19" s="3">
        <f t="shared" si="1"/>
        <v>26700000</v>
      </c>
      <c r="I19" s="3">
        <f t="shared" si="1"/>
        <v>26700000</v>
      </c>
      <c r="J19" s="3">
        <f t="shared" si="1"/>
        <v>26700000</v>
      </c>
      <c r="K19" s="3">
        <f t="shared" si="1"/>
        <v>26700000</v>
      </c>
      <c r="L19" s="3">
        <f t="shared" si="1"/>
        <v>26700000</v>
      </c>
    </row>
    <row r="20" spans="1:12" x14ac:dyDescent="0.2">
      <c r="C20" t="s">
        <v>16</v>
      </c>
      <c r="D20">
        <f>EXP(-$H$10*D17)</f>
        <v>1</v>
      </c>
      <c r="E20">
        <f t="shared" ref="E20:L20" si="2">EXP(-$H$10*E17)</f>
        <v>0.90937293446823142</v>
      </c>
      <c r="F20">
        <f t="shared" si="2"/>
        <v>0.82695913394336229</v>
      </c>
      <c r="G20">
        <f t="shared" si="2"/>
        <v>0.75201425431938262</v>
      </c>
      <c r="H20">
        <f t="shared" si="2"/>
        <v>0.68386140921235583</v>
      </c>
      <c r="I20">
        <f t="shared" si="2"/>
        <v>0.62188505646502013</v>
      </c>
      <c r="J20">
        <f t="shared" si="2"/>
        <v>0.56552543869953709</v>
      </c>
      <c r="K20">
        <f t="shared" si="2"/>
        <v>0.51427352770663193</v>
      </c>
      <c r="L20">
        <f t="shared" si="2"/>
        <v>0.46766642700990924</v>
      </c>
    </row>
    <row r="21" spans="1:12" x14ac:dyDescent="0.2">
      <c r="C21" t="s">
        <v>17</v>
      </c>
      <c r="D21" s="3">
        <f>D18*D20</f>
        <v>-150000000</v>
      </c>
      <c r="E21" s="3">
        <f>E19*E20</f>
        <v>24280257.35030178</v>
      </c>
      <c r="F21" s="3">
        <f t="shared" ref="F21:L21" si="3">F19*F20</f>
        <v>22079808.876287773</v>
      </c>
      <c r="G21" s="3">
        <f t="shared" si="3"/>
        <v>20078780.590327516</v>
      </c>
      <c r="H21" s="3">
        <f t="shared" si="3"/>
        <v>18259099.625969902</v>
      </c>
      <c r="I21" s="3">
        <f t="shared" si="3"/>
        <v>16604331.007616038</v>
      </c>
      <c r="J21" s="3">
        <f t="shared" si="3"/>
        <v>15099529.21327764</v>
      </c>
      <c r="K21" s="3">
        <f t="shared" si="3"/>
        <v>13731103.189767072</v>
      </c>
      <c r="L21" s="3">
        <f t="shared" si="3"/>
        <v>12486693.601164576</v>
      </c>
    </row>
    <row r="23" spans="1:12" x14ac:dyDescent="0.2">
      <c r="C23" t="s">
        <v>18</v>
      </c>
      <c r="D23" s="3">
        <f>SUM(D21:L21)</f>
        <v>-7380396.5452877171</v>
      </c>
      <c r="E23" t="s">
        <v>19</v>
      </c>
    </row>
    <row r="27" spans="1:12" x14ac:dyDescent="0.2">
      <c r="A27" t="s">
        <v>20</v>
      </c>
    </row>
    <row r="28" spans="1:12" x14ac:dyDescent="0.2">
      <c r="B28" t="s">
        <v>21</v>
      </c>
    </row>
    <row r="31" spans="1:12" x14ac:dyDescent="0.2">
      <c r="A31" s="5" t="s">
        <v>23</v>
      </c>
    </row>
    <row r="32" spans="1:12" x14ac:dyDescent="0.2">
      <c r="A32" t="s">
        <v>22</v>
      </c>
      <c r="D32" s="3">
        <v>160000000</v>
      </c>
    </row>
    <row r="34" spans="2:12" x14ac:dyDescent="0.2">
      <c r="B34" t="s">
        <v>24</v>
      </c>
    </row>
    <row r="35" spans="2:12" x14ac:dyDescent="0.2">
      <c r="C35" t="s">
        <v>13</v>
      </c>
      <c r="D35" s="2">
        <v>0</v>
      </c>
      <c r="E35" s="2">
        <v>1</v>
      </c>
    </row>
    <row r="36" spans="2:12" x14ac:dyDescent="0.2">
      <c r="C36" t="s">
        <v>14</v>
      </c>
      <c r="D36" s="3">
        <v>-160000000</v>
      </c>
    </row>
    <row r="37" spans="2:12" x14ac:dyDescent="0.2">
      <c r="C37" t="s">
        <v>15</v>
      </c>
      <c r="E37" s="8">
        <f>E9</f>
        <v>26700000</v>
      </c>
    </row>
    <row r="39" spans="2:12" x14ac:dyDescent="0.2">
      <c r="D39" s="3"/>
      <c r="E39" s="3"/>
    </row>
    <row r="42" spans="2:12" x14ac:dyDescent="0.2">
      <c r="F42" t="s">
        <v>25</v>
      </c>
    </row>
    <row r="43" spans="2:12" x14ac:dyDescent="0.2">
      <c r="F43" t="s">
        <v>26</v>
      </c>
    </row>
    <row r="44" spans="2:12" x14ac:dyDescent="0.2">
      <c r="D44" t="s">
        <v>35</v>
      </c>
    </row>
    <row r="45" spans="2:12" x14ac:dyDescent="0.2">
      <c r="F45" t="s">
        <v>27</v>
      </c>
      <c r="H45" t="s">
        <v>30</v>
      </c>
    </row>
    <row r="46" spans="2:12" x14ac:dyDescent="0.2">
      <c r="D46" s="5" t="s">
        <v>36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  <c r="L46" s="2">
        <v>7</v>
      </c>
    </row>
    <row r="47" spans="2:12" x14ac:dyDescent="0.2">
      <c r="E47" t="s">
        <v>15</v>
      </c>
      <c r="F47" s="3">
        <f>C5</f>
        <v>45000000</v>
      </c>
      <c r="G47" s="3">
        <f>F47</f>
        <v>45000000</v>
      </c>
      <c r="H47" s="3">
        <f t="shared" ref="H47:L47" si="4">G47</f>
        <v>45000000</v>
      </c>
      <c r="I47" s="3">
        <f t="shared" si="4"/>
        <v>45000000</v>
      </c>
      <c r="J47" s="3">
        <f t="shared" si="4"/>
        <v>45000000</v>
      </c>
      <c r="K47" s="3">
        <f t="shared" si="4"/>
        <v>45000000</v>
      </c>
      <c r="L47" s="3">
        <f t="shared" si="4"/>
        <v>45000000</v>
      </c>
    </row>
    <row r="48" spans="2:12" x14ac:dyDescent="0.2">
      <c r="E48" t="s">
        <v>17</v>
      </c>
      <c r="F48" s="4">
        <f>E20*F47</f>
        <v>40921782.051070414</v>
      </c>
      <c r="G48" s="4">
        <f t="shared" ref="G48:L48" si="5">F20*G47</f>
        <v>37213161.027451307</v>
      </c>
      <c r="H48" s="4">
        <f t="shared" si="5"/>
        <v>33840641.444372222</v>
      </c>
      <c r="I48" s="4">
        <f t="shared" si="5"/>
        <v>30773763.414556012</v>
      </c>
      <c r="J48" s="4">
        <f t="shared" si="5"/>
        <v>27984827.540925905</v>
      </c>
      <c r="K48" s="4">
        <f t="shared" si="5"/>
        <v>25448644.74147917</v>
      </c>
      <c r="L48" s="4">
        <f t="shared" si="5"/>
        <v>23142308.746798437</v>
      </c>
    </row>
    <row r="49" spans="3:12" x14ac:dyDescent="0.2">
      <c r="C49" s="7"/>
      <c r="D49" t="s">
        <v>17</v>
      </c>
      <c r="E49" s="7">
        <f>SUM(F48:L48)</f>
        <v>219325128.96665344</v>
      </c>
      <c r="F49" s="6" t="s">
        <v>28</v>
      </c>
    </row>
    <row r="50" spans="3:12" x14ac:dyDescent="0.2">
      <c r="F50" t="s">
        <v>29</v>
      </c>
    </row>
    <row r="53" spans="3:12" x14ac:dyDescent="0.2">
      <c r="F53" t="s">
        <v>31</v>
      </c>
      <c r="H53" t="s">
        <v>32</v>
      </c>
    </row>
    <row r="54" spans="3:12" x14ac:dyDescent="0.2">
      <c r="F54" s="2">
        <f>F46</f>
        <v>1</v>
      </c>
      <c r="G54" s="2">
        <f t="shared" ref="G54:L54" si="6">G46</f>
        <v>2</v>
      </c>
      <c r="H54" s="2">
        <f t="shared" si="6"/>
        <v>3</v>
      </c>
      <c r="I54" s="2">
        <f t="shared" si="6"/>
        <v>4</v>
      </c>
      <c r="J54" s="2">
        <f t="shared" si="6"/>
        <v>5</v>
      </c>
      <c r="K54" s="2">
        <f t="shared" si="6"/>
        <v>6</v>
      </c>
      <c r="L54" s="2">
        <f t="shared" si="6"/>
        <v>7</v>
      </c>
    </row>
    <row r="55" spans="3:12" x14ac:dyDescent="0.2">
      <c r="E55" t="s">
        <v>15</v>
      </c>
      <c r="F55" s="3">
        <f>C6</f>
        <v>30000000</v>
      </c>
      <c r="G55" s="3">
        <f>F55</f>
        <v>30000000</v>
      </c>
      <c r="H55" s="3">
        <f t="shared" ref="H55:L55" si="7">G55</f>
        <v>30000000</v>
      </c>
      <c r="I55" s="3">
        <f t="shared" si="7"/>
        <v>30000000</v>
      </c>
      <c r="J55" s="3">
        <f t="shared" si="7"/>
        <v>30000000</v>
      </c>
      <c r="K55" s="3">
        <f t="shared" si="7"/>
        <v>30000000</v>
      </c>
      <c r="L55" s="3">
        <f t="shared" si="7"/>
        <v>30000000</v>
      </c>
    </row>
    <row r="56" spans="3:12" x14ac:dyDescent="0.2">
      <c r="E56" t="s">
        <v>17</v>
      </c>
      <c r="F56" s="4">
        <f>E20*F55</f>
        <v>27281188.034046944</v>
      </c>
      <c r="G56" s="4">
        <f t="shared" ref="G56:L56" si="8">F20*G55</f>
        <v>24808774.018300869</v>
      </c>
      <c r="H56" s="4">
        <f t="shared" si="8"/>
        <v>22560427.629581477</v>
      </c>
      <c r="I56" s="4">
        <f t="shared" si="8"/>
        <v>20515842.276370674</v>
      </c>
      <c r="J56" s="4">
        <f t="shared" si="8"/>
        <v>18656551.693950605</v>
      </c>
      <c r="K56" s="4">
        <f t="shared" si="8"/>
        <v>16965763.160986114</v>
      </c>
      <c r="L56" s="4">
        <f t="shared" si="8"/>
        <v>15428205.831198959</v>
      </c>
    </row>
    <row r="57" spans="3:12" x14ac:dyDescent="0.2">
      <c r="E57" s="7">
        <f>SUM(F56:L56)</f>
        <v>146216752.64443564</v>
      </c>
      <c r="F57" s="6" t="s">
        <v>28</v>
      </c>
    </row>
    <row r="58" spans="3:12" x14ac:dyDescent="0.2">
      <c r="F58" t="s">
        <v>29</v>
      </c>
    </row>
    <row r="62" spans="3:12" x14ac:dyDescent="0.2">
      <c r="F62" t="s">
        <v>33</v>
      </c>
      <c r="H62" t="s">
        <v>34</v>
      </c>
    </row>
    <row r="63" spans="3:12" x14ac:dyDescent="0.2">
      <c r="E63" t="s">
        <v>15</v>
      </c>
      <c r="F63" s="3">
        <f>C7</f>
        <v>9000000</v>
      </c>
      <c r="G63" s="3">
        <f>F63</f>
        <v>9000000</v>
      </c>
      <c r="H63" s="3">
        <f t="shared" ref="H63:L63" si="9">G63</f>
        <v>9000000</v>
      </c>
      <c r="I63" s="3">
        <f t="shared" si="9"/>
        <v>9000000</v>
      </c>
      <c r="J63" s="3">
        <f t="shared" si="9"/>
        <v>9000000</v>
      </c>
      <c r="K63" s="3">
        <f t="shared" si="9"/>
        <v>9000000</v>
      </c>
      <c r="L63" s="3">
        <f t="shared" si="9"/>
        <v>9000000</v>
      </c>
    </row>
    <row r="64" spans="3:12" x14ac:dyDescent="0.2">
      <c r="E64" t="s">
        <v>17</v>
      </c>
      <c r="F64" s="4">
        <f>E20*F63</f>
        <v>8184356.4102140823</v>
      </c>
      <c r="G64" s="4">
        <f t="shared" ref="G64:L64" si="10">F20*G63</f>
        <v>7442632.2054902604</v>
      </c>
      <c r="H64" s="4">
        <f t="shared" si="10"/>
        <v>6768128.2888744436</v>
      </c>
      <c r="I64" s="4">
        <f t="shared" si="10"/>
        <v>6154752.6829112023</v>
      </c>
      <c r="J64" s="4">
        <f t="shared" si="10"/>
        <v>5596965.5081851808</v>
      </c>
      <c r="K64" s="4">
        <f t="shared" si="10"/>
        <v>5089728.9482958335</v>
      </c>
      <c r="L64" s="4">
        <f t="shared" si="10"/>
        <v>4628461.7493596878</v>
      </c>
    </row>
    <row r="65" spans="1:6" x14ac:dyDescent="0.2">
      <c r="E65" s="4">
        <f>SUM(F64:L64)</f>
        <v>43865025.793330692</v>
      </c>
      <c r="F65" s="6" t="s">
        <v>37</v>
      </c>
    </row>
    <row r="66" spans="1:6" x14ac:dyDescent="0.2">
      <c r="E66" s="7">
        <v>120000000</v>
      </c>
    </row>
    <row r="68" spans="1:6" x14ac:dyDescent="0.2">
      <c r="D68" t="s">
        <v>38</v>
      </c>
    </row>
    <row r="69" spans="1:6" x14ac:dyDescent="0.2">
      <c r="E69" s="7">
        <f>E49*D5+E57*D6+E66*D7</f>
        <v>152973402.11554852</v>
      </c>
    </row>
    <row r="71" spans="1:6" x14ac:dyDescent="0.2">
      <c r="C71" t="s">
        <v>16</v>
      </c>
      <c r="D71">
        <f>EXP(-$H$10*D35)</f>
        <v>1</v>
      </c>
      <c r="E71">
        <f>EXP(-$H$10*E35)</f>
        <v>0.90937293446823142</v>
      </c>
    </row>
    <row r="72" spans="1:6" x14ac:dyDescent="0.2">
      <c r="C72" t="s">
        <v>17</v>
      </c>
      <c r="D72" s="3">
        <f>D36*D71</f>
        <v>-160000000</v>
      </c>
      <c r="E72" s="4">
        <f>(E37+E69)*E71</f>
        <v>163390128.9277069</v>
      </c>
      <c r="F72" s="6" t="s">
        <v>45</v>
      </c>
    </row>
    <row r="73" spans="1:6" x14ac:dyDescent="0.2">
      <c r="C73" t="s">
        <v>18</v>
      </c>
      <c r="D73" s="7">
        <f>D72+E72</f>
        <v>3390128.9277068973</v>
      </c>
    </row>
    <row r="74" spans="1:6" x14ac:dyDescent="0.2">
      <c r="A74" t="s">
        <v>39</v>
      </c>
    </row>
    <row r="75" spans="1:6" x14ac:dyDescent="0.2">
      <c r="B75" t="s">
        <v>40</v>
      </c>
    </row>
    <row r="77" spans="1:6" x14ac:dyDescent="0.2">
      <c r="A77" t="s">
        <v>41</v>
      </c>
      <c r="C77" s="4">
        <f>D73-D23</f>
        <v>10770525.472994614</v>
      </c>
      <c r="D77" t="s">
        <v>42</v>
      </c>
    </row>
    <row r="79" spans="1:6" x14ac:dyDescent="0.2">
      <c r="A79" t="s">
        <v>43</v>
      </c>
    </row>
    <row r="80" spans="1:6" x14ac:dyDescent="0.2">
      <c r="C8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2021-02-16T16:04:16Z</dcterms:created>
  <dcterms:modified xsi:type="dcterms:W3CDTF">2021-02-16T17:46:41Z</dcterms:modified>
</cp:coreProperties>
</file>