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0/510A/Block1/"/>
    </mc:Choice>
  </mc:AlternateContent>
  <xr:revisionPtr revIDLastSave="0" documentId="13_ncr:1_{D470B5AF-ADE0-4447-9610-F479F82B55EF}" xr6:coauthVersionLast="45" xr6:coauthVersionMax="45" xr10:uidLastSave="{00000000-0000-0000-0000-000000000000}"/>
  <bookViews>
    <workbookView xWindow="2160" yWindow="1380" windowWidth="28040" windowHeight="17220" activeTab="2" xr2:uid="{55E6B941-A723-9C44-999C-A15FC298142A}"/>
  </bookViews>
  <sheets>
    <sheet name="Raw Data" sheetId="1" r:id="rId1"/>
    <sheet name="Yield Curve" sheetId="2" r:id="rId2"/>
    <sheet name="Note" sheetId="3" r:id="rId3"/>
  </sheets>
  <definedNames>
    <definedName name="solver_adj" localSheetId="2" hidden="1">Note!$E$14</definedName>
    <definedName name="solver_cvg" localSheetId="2" hidden="1">0.0000000000000001</definedName>
    <definedName name="solver_drv" localSheetId="2" hidden="1">2</definedName>
    <definedName name="solver_eng" localSheetId="2" hidden="1">1</definedName>
    <definedName name="solver_itr" localSheetId="2" hidden="1">2147483647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opt" localSheetId="2" hidden="1">Note!$D$19</definedName>
    <definedName name="solver_pre" localSheetId="2" hidden="1">0.0000000000000001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5" i="3" l="1"/>
  <c r="E64" i="3"/>
  <c r="E63" i="3"/>
  <c r="D61" i="3"/>
  <c r="D60" i="3"/>
  <c r="D59" i="3"/>
  <c r="A57" i="3"/>
  <c r="C55" i="3"/>
  <c r="D55" i="3"/>
  <c r="E55" i="3"/>
  <c r="E56" i="3" s="1"/>
  <c r="F55" i="3"/>
  <c r="G55" i="3"/>
  <c r="G56" i="3" s="1"/>
  <c r="H55" i="3"/>
  <c r="I55" i="3"/>
  <c r="J55" i="3"/>
  <c r="K55" i="3"/>
  <c r="L55" i="3"/>
  <c r="M55" i="3"/>
  <c r="N55" i="3"/>
  <c r="N56" i="3" s="1"/>
  <c r="O55" i="3"/>
  <c r="P55" i="3"/>
  <c r="Q55" i="3"/>
  <c r="Q56" i="3" s="1"/>
  <c r="R55" i="3"/>
  <c r="R56" i="3" s="1"/>
  <c r="S55" i="3"/>
  <c r="T55" i="3"/>
  <c r="C56" i="3"/>
  <c r="D56" i="3"/>
  <c r="F56" i="3"/>
  <c r="H56" i="3"/>
  <c r="I56" i="3"/>
  <c r="J56" i="3"/>
  <c r="K56" i="3"/>
  <c r="L56" i="3"/>
  <c r="M56" i="3"/>
  <c r="O56" i="3"/>
  <c r="P56" i="3"/>
  <c r="S56" i="3"/>
  <c r="T56" i="3"/>
  <c r="B56" i="3"/>
  <c r="B55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G51" i="3"/>
  <c r="E44" i="3"/>
  <c r="E43" i="3"/>
  <c r="E42" i="3"/>
  <c r="C40" i="3"/>
  <c r="A38" i="3"/>
  <c r="C35" i="3"/>
  <c r="D35" i="3"/>
  <c r="E35" i="3"/>
  <c r="F35" i="3"/>
  <c r="G35" i="3"/>
  <c r="H35" i="3"/>
  <c r="I35" i="3"/>
  <c r="J35" i="3"/>
  <c r="K35" i="3"/>
  <c r="L35" i="3"/>
  <c r="L37" i="3" s="1"/>
  <c r="M35" i="3"/>
  <c r="M37" i="3" s="1"/>
  <c r="N35" i="3"/>
  <c r="N37" i="3" s="1"/>
  <c r="O35" i="3"/>
  <c r="O37" i="3" s="1"/>
  <c r="P35" i="3"/>
  <c r="P37" i="3" s="1"/>
  <c r="Q35" i="3"/>
  <c r="Q37" i="3" s="1"/>
  <c r="R35" i="3"/>
  <c r="S35" i="3"/>
  <c r="T35" i="3"/>
  <c r="U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C37" i="3"/>
  <c r="D37" i="3"/>
  <c r="E37" i="3"/>
  <c r="F37" i="3"/>
  <c r="G37" i="3"/>
  <c r="H37" i="3"/>
  <c r="I37" i="3"/>
  <c r="J37" i="3"/>
  <c r="K37" i="3"/>
  <c r="R37" i="3"/>
  <c r="S37" i="3"/>
  <c r="T37" i="3"/>
  <c r="U37" i="3"/>
  <c r="B37" i="3"/>
  <c r="B36" i="3"/>
  <c r="B35" i="3"/>
  <c r="B16" i="3"/>
  <c r="C16" i="3" l="1"/>
  <c r="D16" i="3"/>
  <c r="E16" i="3"/>
  <c r="F16" i="3"/>
  <c r="G16" i="3"/>
  <c r="H16" i="3"/>
  <c r="I16" i="3"/>
  <c r="J16" i="3"/>
  <c r="K16" i="3"/>
  <c r="K17" i="3" s="1"/>
  <c r="L16" i="3"/>
  <c r="L17" i="3" s="1"/>
  <c r="M16" i="3"/>
  <c r="M17" i="3" s="1"/>
  <c r="N16" i="3"/>
  <c r="N17" i="3" s="1"/>
  <c r="O16" i="3"/>
  <c r="O17" i="3" s="1"/>
  <c r="P16" i="3"/>
  <c r="P17" i="3" s="1"/>
  <c r="Q16" i="3"/>
  <c r="Q17" i="3" s="1"/>
  <c r="R16" i="3"/>
  <c r="R17" i="3" s="1"/>
  <c r="S16" i="3"/>
  <c r="T16" i="3"/>
  <c r="U16" i="3"/>
  <c r="U9" i="3"/>
  <c r="U27" i="3" s="1"/>
  <c r="T9" i="3"/>
  <c r="T27" i="3" s="1"/>
  <c r="S9" i="3"/>
  <c r="S27" i="3" s="1"/>
  <c r="R9" i="3"/>
  <c r="R27" i="3" s="1"/>
  <c r="Q9" i="3"/>
  <c r="Q27" i="3" s="1"/>
  <c r="P9" i="3"/>
  <c r="P27" i="3" s="1"/>
  <c r="O9" i="3"/>
  <c r="O27" i="3" s="1"/>
  <c r="N9" i="3"/>
  <c r="M9" i="3"/>
  <c r="M27" i="3" s="1"/>
  <c r="L9" i="3"/>
  <c r="L27" i="3" s="1"/>
  <c r="K9" i="3"/>
  <c r="K27" i="3" s="1"/>
  <c r="J9" i="3"/>
  <c r="J27" i="3" s="1"/>
  <c r="I9" i="3"/>
  <c r="I27" i="3" s="1"/>
  <c r="H9" i="3"/>
  <c r="H27" i="3" s="1"/>
  <c r="G9" i="3"/>
  <c r="G27" i="3" s="1"/>
  <c r="F9" i="3"/>
  <c r="E9" i="3"/>
  <c r="E27" i="3" s="1"/>
  <c r="D9" i="3"/>
  <c r="D27" i="3" s="1"/>
  <c r="C9" i="3"/>
  <c r="C27" i="3" s="1"/>
  <c r="B9" i="3"/>
  <c r="B27" i="3" s="1"/>
  <c r="U8" i="3"/>
  <c r="C8" i="3"/>
  <c r="D8" i="3"/>
  <c r="D10" i="3" s="1"/>
  <c r="E8" i="3"/>
  <c r="F8" i="3"/>
  <c r="G8" i="3"/>
  <c r="H8" i="3"/>
  <c r="I8" i="3"/>
  <c r="J8" i="3"/>
  <c r="J10" i="3" s="1"/>
  <c r="K8" i="3"/>
  <c r="K10" i="3" s="1"/>
  <c r="L8" i="3"/>
  <c r="M8" i="3"/>
  <c r="M10" i="3" s="1"/>
  <c r="N8" i="3"/>
  <c r="O8" i="3"/>
  <c r="P8" i="3"/>
  <c r="Q8" i="3"/>
  <c r="R8" i="3"/>
  <c r="S8" i="3"/>
  <c r="T8" i="3"/>
  <c r="T10" i="3" s="1"/>
  <c r="B8" i="3"/>
  <c r="B17" i="3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8" i="1"/>
  <c r="J17" i="3" l="1"/>
  <c r="I17" i="3"/>
  <c r="H17" i="3"/>
  <c r="G17" i="3"/>
  <c r="F10" i="3"/>
  <c r="F17" i="3"/>
  <c r="U17" i="3"/>
  <c r="E17" i="3"/>
  <c r="T17" i="3"/>
  <c r="D17" i="3"/>
  <c r="S17" i="3"/>
  <c r="C17" i="3"/>
  <c r="C10" i="3"/>
  <c r="P10" i="3"/>
  <c r="O10" i="3"/>
  <c r="R10" i="3"/>
  <c r="E10" i="3"/>
  <c r="L10" i="3"/>
  <c r="U10" i="3"/>
  <c r="B10" i="3"/>
  <c r="N10" i="3"/>
  <c r="G10" i="3"/>
  <c r="S10" i="3"/>
  <c r="I10" i="3"/>
  <c r="H10" i="3"/>
  <c r="Q10" i="3"/>
  <c r="N27" i="3"/>
  <c r="F27" i="3"/>
  <c r="A18" i="3" l="1"/>
  <c r="D19" i="3" s="1"/>
  <c r="C11" i="3"/>
  <c r="F23" i="3" s="1"/>
  <c r="H26" i="3" s="1"/>
  <c r="H28" i="3" s="1"/>
  <c r="K26" i="3" l="1"/>
  <c r="K28" i="3" s="1"/>
  <c r="N26" i="3"/>
  <c r="N28" i="3" s="1"/>
  <c r="F26" i="3"/>
  <c r="F28" i="3" s="1"/>
  <c r="U26" i="3"/>
  <c r="U28" i="3" s="1"/>
  <c r="E26" i="3"/>
  <c r="E28" i="3" s="1"/>
  <c r="J26" i="3"/>
  <c r="J28" i="3" s="1"/>
  <c r="T26" i="3"/>
  <c r="T28" i="3" s="1"/>
  <c r="I26" i="3"/>
  <c r="I28" i="3" s="1"/>
  <c r="M26" i="3"/>
  <c r="M28" i="3" s="1"/>
  <c r="C26" i="3"/>
  <c r="C28" i="3" s="1"/>
  <c r="P26" i="3"/>
  <c r="P28" i="3" s="1"/>
  <c r="R26" i="3"/>
  <c r="R28" i="3" s="1"/>
  <c r="Q26" i="3"/>
  <c r="Q28" i="3" s="1"/>
  <c r="O26" i="3"/>
  <c r="O28" i="3" s="1"/>
  <c r="G26" i="3"/>
  <c r="G28" i="3" s="1"/>
  <c r="L26" i="3"/>
  <c r="L28" i="3" s="1"/>
  <c r="B26" i="3"/>
  <c r="B28" i="3" s="1"/>
  <c r="S26" i="3"/>
  <c r="S28" i="3" s="1"/>
  <c r="D26" i="3"/>
  <c r="D28" i="3" s="1"/>
  <c r="A29" i="3" l="1"/>
</calcChain>
</file>

<file path=xl/sharedStrings.xml><?xml version="1.0" encoding="utf-8"?>
<sst xmlns="http://schemas.openxmlformats.org/spreadsheetml/2006/main" count="82" uniqueCount="63">
  <si>
    <t>Shell for lecture on Concept 2.</t>
  </si>
  <si>
    <t>Today:</t>
  </si>
  <si>
    <t>STRIPS price:</t>
  </si>
  <si>
    <t>Maturity</t>
  </si>
  <si>
    <t>Mid-pt Spread</t>
  </si>
  <si>
    <t>We know that the price of a STRIPS is 100 * exp(-rT) where r is the continuously compounded ytm on $1 to be received in T years</t>
  </si>
  <si>
    <t>Term (Yrs)</t>
  </si>
  <si>
    <t>T-period cc ytm</t>
  </si>
  <si>
    <t>P = 100 * exp(-rT)</t>
  </si>
  <si>
    <t>ln(P/100) = -r * T</t>
  </si>
  <si>
    <t>r = ln(P/100)/-T</t>
  </si>
  <si>
    <t>P/100 = exp(-rT)</t>
  </si>
  <si>
    <t>Yield Curve -- Graphical representation of the term structure of interest rates.</t>
  </si>
  <si>
    <t>= spot rate</t>
  </si>
  <si>
    <t>discount factor</t>
  </si>
  <si>
    <t>10-year Note on 11/15/2020 the US Treasury will issue a new 10-year note.</t>
  </si>
  <si>
    <t xml:space="preserve">Coupon </t>
  </si>
  <si>
    <t>Price:</t>
  </si>
  <si>
    <t xml:space="preserve"> (in percent of par terms)</t>
  </si>
  <si>
    <t>Promise to pay a coupon every 6 months starting on May 15, 2021 and ending on 11/15/2030 plus the par value on 11/15/2030.</t>
  </si>
  <si>
    <t>?</t>
  </si>
  <si>
    <t>Maturity date:</t>
  </si>
  <si>
    <t>Dates:</t>
  </si>
  <si>
    <t>Time (Yrs):</t>
  </si>
  <si>
    <t>Cash Flow:</t>
  </si>
  <si>
    <t>Par Value:</t>
  </si>
  <si>
    <t>df:</t>
  </si>
  <si>
    <t>PV:</t>
  </si>
  <si>
    <t>Present Value of note:</t>
  </si>
  <si>
    <t>Suppose I buy $100,000 market value of this note today.</t>
  </si>
  <si>
    <t>What stream of future cash flows will I receive?</t>
  </si>
  <si>
    <t>Market Value = Par Value * Price /100</t>
  </si>
  <si>
    <t>Par Value =</t>
  </si>
  <si>
    <t xml:space="preserve"> We say this note is selling at a discount (to par) since its market price is less than 100.</t>
  </si>
  <si>
    <t>What is the yield to maturity on this note?</t>
  </si>
  <si>
    <t>df(@ytm):</t>
  </si>
  <si>
    <r>
      <t xml:space="preserve">take a </t>
    </r>
    <r>
      <rPr>
        <b/>
        <sz val="12"/>
        <color theme="1"/>
        <rFont val="Calibri"/>
        <family val="2"/>
        <scheme val="minor"/>
      </rPr>
      <t xml:space="preserve">guess </t>
    </r>
    <r>
      <rPr>
        <sz val="12"/>
        <color theme="1"/>
        <rFont val="Calibri"/>
        <family val="2"/>
        <scheme val="minor"/>
      </rPr>
      <t>at the note's bond equivalent ytm:</t>
    </r>
  </si>
  <si>
    <t>Criterion Function:</t>
  </si>
  <si>
    <t xml:space="preserve"> a summary measure of the note's value.</t>
  </si>
  <si>
    <t>. . . . And in 3 months, this note's ytm is 5.2% on cc basis.  What would we get if we sold the note at this point?</t>
  </si>
  <si>
    <t>-- and what would our holding period return be?</t>
  </si>
  <si>
    <t>ytm:</t>
  </si>
  <si>
    <t>cc basis</t>
  </si>
  <si>
    <t>Lost:</t>
  </si>
  <si>
    <t>Holding period return:</t>
  </si>
  <si>
    <t>exp(rT) =</t>
  </si>
  <si>
    <t>r * T =</t>
  </si>
  <si>
    <t xml:space="preserve">  T is the number of years in the holding period:</t>
  </si>
  <si>
    <t>r =</t>
  </si>
  <si>
    <t>Alternatively,</t>
  </si>
  <si>
    <t>. . . . And in 6 months, this note's ytm is 4% on cc basis.  What would we get if we sold the note at this point?</t>
  </si>
  <si>
    <t>6 months from the initial purchase date we get the first coupon:</t>
  </si>
  <si>
    <t xml:space="preserve"> (We're now on May 15 2021)</t>
  </si>
  <si>
    <t>Value when bought* exp(r *T) = Value when we sold it</t>
  </si>
  <si>
    <t>Total cash flow :</t>
  </si>
  <si>
    <t>Initial Cash Flow:</t>
  </si>
  <si>
    <t>Gain / Loss:</t>
  </si>
  <si>
    <t>starting amount * exp(r * T) = ending cash amount</t>
  </si>
  <si>
    <t>exp(r * T) =</t>
  </si>
  <si>
    <t>r * T</t>
  </si>
  <si>
    <t xml:space="preserve">  T is now </t>
  </si>
  <si>
    <t xml:space="preserve">r = </t>
  </si>
  <si>
    <t>(That is, ``today'' is 2/15/2021)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</si>
</sst>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5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quotePrefix="1"/>
    <xf numFmtId="0" fontId="2" fillId="0" borderId="0" xfId="0" quotePrefix="1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0" fontId="3" fillId="0" borderId="0" xfId="0" applyFont="1"/>
    <xf numFmtId="0" fontId="4" fillId="0" borderId="0" xfId="0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 Structure of Interest Rate on 11/15/2020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'Yield Curve'!$B$2</c:f>
              <c:strCache>
                <c:ptCount val="1"/>
                <c:pt idx="0">
                  <c:v>T-period cc ytm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'Yield Curve'!$A$3:$A$52</c:f>
              <c:numCache>
                <c:formatCode>0.00</c:formatCode>
                <c:ptCount val="5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</c:numCache>
            </c:numRef>
          </c:xVal>
          <c:yVal>
            <c:numRef>
              <c:f>'Yield Curve'!$B$3:$B$52</c:f>
              <c:numCache>
                <c:formatCode>General</c:formatCode>
                <c:ptCount val="50"/>
                <c:pt idx="0">
                  <c:v>7.6000000000000286E-3</c:v>
                </c:pt>
                <c:pt idx="1">
                  <c:v>9.0000000000000323E-3</c:v>
                </c:pt>
                <c:pt idx="2">
                  <c:v>9.4999999999999252E-3</c:v>
                </c:pt>
                <c:pt idx="3">
                  <c:v>1.0000000000000059E-2</c:v>
                </c:pt>
                <c:pt idx="4">
                  <c:v>1.0599999999999889E-2</c:v>
                </c:pt>
                <c:pt idx="5">
                  <c:v>1.0999999999999946E-2</c:v>
                </c:pt>
                <c:pt idx="6">
                  <c:v>1.1700000000000084E-2</c:v>
                </c:pt>
                <c:pt idx="7">
                  <c:v>1.7999999999999974E-2</c:v>
                </c:pt>
                <c:pt idx="8">
                  <c:v>1.8999999999999993E-2</c:v>
                </c:pt>
                <c:pt idx="9">
                  <c:v>1.9999999999999997E-2</c:v>
                </c:pt>
                <c:pt idx="10">
                  <c:v>2.0999999999999998E-2</c:v>
                </c:pt>
                <c:pt idx="11">
                  <c:v>2.2000000000000002E-2</c:v>
                </c:pt>
                <c:pt idx="12">
                  <c:v>2.2500000000000013E-2</c:v>
                </c:pt>
                <c:pt idx="13">
                  <c:v>2.3E-2</c:v>
                </c:pt>
                <c:pt idx="14">
                  <c:v>2.3799999999999991E-2</c:v>
                </c:pt>
                <c:pt idx="15">
                  <c:v>2.4399999999999988E-2</c:v>
                </c:pt>
                <c:pt idx="16">
                  <c:v>2.499999999999997E-2</c:v>
                </c:pt>
                <c:pt idx="17">
                  <c:v>2.5500000000000002E-2</c:v>
                </c:pt>
                <c:pt idx="18">
                  <c:v>2.5999999999999988E-2</c:v>
                </c:pt>
                <c:pt idx="19">
                  <c:v>2.6499999999999985E-2</c:v>
                </c:pt>
                <c:pt idx="20">
                  <c:v>2.6999999999999993E-2</c:v>
                </c:pt>
                <c:pt idx="21">
                  <c:v>2.799999999999999E-2</c:v>
                </c:pt>
                <c:pt idx="22">
                  <c:v>2.8299999999999968E-2</c:v>
                </c:pt>
                <c:pt idx="23">
                  <c:v>2.9000000000000008E-2</c:v>
                </c:pt>
                <c:pt idx="24">
                  <c:v>2.9399999999999999E-2</c:v>
                </c:pt>
                <c:pt idx="25">
                  <c:v>2.9800000000000031E-2</c:v>
                </c:pt>
                <c:pt idx="26">
                  <c:v>3.0599999999999992E-2</c:v>
                </c:pt>
                <c:pt idx="27">
                  <c:v>3.0999999999999975E-2</c:v>
                </c:pt>
                <c:pt idx="28">
                  <c:v>3.1700000000000006E-2</c:v>
                </c:pt>
                <c:pt idx="29">
                  <c:v>3.1999999999999994E-2</c:v>
                </c:pt>
                <c:pt idx="30">
                  <c:v>3.2500000000000001E-2</c:v>
                </c:pt>
                <c:pt idx="31">
                  <c:v>3.3000000000000008E-2</c:v>
                </c:pt>
                <c:pt idx="32">
                  <c:v>3.4000000000000009E-2</c:v>
                </c:pt>
                <c:pt idx="33">
                  <c:v>3.7999999999999999E-2</c:v>
                </c:pt>
                <c:pt idx="34">
                  <c:v>3.9E-2</c:v>
                </c:pt>
                <c:pt idx="35">
                  <c:v>3.9999999999999987E-2</c:v>
                </c:pt>
                <c:pt idx="36">
                  <c:v>4.4000000000000004E-2</c:v>
                </c:pt>
                <c:pt idx="37">
                  <c:v>4.7000000000000007E-2</c:v>
                </c:pt>
                <c:pt idx="38">
                  <c:v>4.9999999999999996E-2</c:v>
                </c:pt>
                <c:pt idx="39">
                  <c:v>5.1000000000000011E-2</c:v>
                </c:pt>
                <c:pt idx="40">
                  <c:v>5.2000000000000005E-2</c:v>
                </c:pt>
                <c:pt idx="41">
                  <c:v>5.2200000000000003E-2</c:v>
                </c:pt>
                <c:pt idx="42">
                  <c:v>5.2600000000000001E-2</c:v>
                </c:pt>
                <c:pt idx="43">
                  <c:v>5.2999999999999999E-2</c:v>
                </c:pt>
                <c:pt idx="44">
                  <c:v>5.3000000000000005E-2</c:v>
                </c:pt>
                <c:pt idx="45">
                  <c:v>5.2499999999999991E-2</c:v>
                </c:pt>
                <c:pt idx="46">
                  <c:v>5.2000000000000011E-2</c:v>
                </c:pt>
                <c:pt idx="47">
                  <c:v>5.1900000000000002E-2</c:v>
                </c:pt>
                <c:pt idx="48">
                  <c:v>5.1799999999999999E-2</c:v>
                </c:pt>
                <c:pt idx="49">
                  <c:v>5.1800000000000006E-2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52-164C-8828-EE439FAED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567472"/>
        <c:axId val="1256569104"/>
      </c:scatterChart>
      <c:valAx>
        <c:axId val="125656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Term to Maturity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569104"/>
        <c:crosses val="autoZero"/>
        <c:crossBetween val="midCat"/>
      </c:valAx>
      <c:valAx>
        <c:axId val="125656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 to Maturity (cc)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56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598714</xdr:colOff>
      <xdr:row>25</xdr:row>
      <xdr:rowOff>145143</xdr:rowOff>
    </xdr:from>
    <xdr:to>
      <xdr:col>13</xdr:col>
      <xdr:colOff>390071</xdr:colOff>
      <xdr:row>50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00C1D-9D9F-AA4F-B4FD-C579022160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B374-AA21-4146-9516-B7D858107467}">
  <dimension ref="A1:J57"/>
  <sheetViews>
    <sheetView zoomScale="170" zoomScaleNormal="170" workbookViewId="0">
      <selection activeCell="H43" sqref="H43"/>
    </sheetView>
  </sheetViews>
  <sheetFormatPr baseColWidth="10" defaultRowHeight="16" x14ac:dyDescent="0.2"/>
  <cols>
    <col min="6" max="6" width="12.83203125" customWidth="1"/>
    <col min="7" max="7" width="12.6640625" customWidth="1"/>
    <col min="8" max="8" width="13.83203125" customWidth="1"/>
    <col min="10" max="10" width="13.33203125" customWidth="1"/>
  </cols>
  <sheetData>
    <row r="1" spans="1:10" x14ac:dyDescent="0.2">
      <c r="A1" t="s">
        <v>0</v>
      </c>
    </row>
    <row r="2" spans="1:10" x14ac:dyDescent="0.2">
      <c r="A2" t="s">
        <v>1</v>
      </c>
      <c r="B2" s="1">
        <v>44150</v>
      </c>
      <c r="F2" t="s">
        <v>5</v>
      </c>
    </row>
    <row r="3" spans="1:10" x14ac:dyDescent="0.2">
      <c r="H3" t="s">
        <v>8</v>
      </c>
    </row>
    <row r="4" spans="1:10" x14ac:dyDescent="0.2">
      <c r="D4" t="s">
        <v>2</v>
      </c>
      <c r="H4" t="s">
        <v>11</v>
      </c>
    </row>
    <row r="5" spans="1:10" x14ac:dyDescent="0.2">
      <c r="H5" t="s">
        <v>9</v>
      </c>
    </row>
    <row r="6" spans="1:10" x14ac:dyDescent="0.2">
      <c r="H6" t="s">
        <v>10</v>
      </c>
    </row>
    <row r="7" spans="1:10" x14ac:dyDescent="0.2">
      <c r="E7" t="s">
        <v>3</v>
      </c>
      <c r="F7" t="s">
        <v>6</v>
      </c>
      <c r="G7" t="s">
        <v>4</v>
      </c>
      <c r="H7" t="s">
        <v>7</v>
      </c>
      <c r="I7" s="5" t="s">
        <v>13</v>
      </c>
      <c r="J7" s="6" t="s">
        <v>14</v>
      </c>
    </row>
    <row r="8" spans="1:10" x14ac:dyDescent="0.2">
      <c r="E8" s="2">
        <v>44242</v>
      </c>
      <c r="F8" s="3">
        <v>0.25</v>
      </c>
      <c r="G8">
        <v>99.81018038573761</v>
      </c>
      <c r="H8">
        <f>LN(G8/100)/-F8</f>
        <v>7.6000000000000286E-3</v>
      </c>
      <c r="I8" s="4"/>
      <c r="J8">
        <f>G8/100</f>
        <v>0.99810180385737612</v>
      </c>
    </row>
    <row r="9" spans="1:10" x14ac:dyDescent="0.2">
      <c r="E9" s="2">
        <v>44331</v>
      </c>
      <c r="F9" s="3">
        <v>0.5</v>
      </c>
      <c r="G9">
        <v>99.551010982957052</v>
      </c>
      <c r="H9">
        <f t="shared" ref="H9:H57" si="0">LN(G9/100)/-F9</f>
        <v>9.0000000000000323E-3</v>
      </c>
      <c r="J9">
        <f t="shared" ref="J9:J57" si="1">G9/100</f>
        <v>0.99551010982957056</v>
      </c>
    </row>
    <row r="10" spans="1:10" x14ac:dyDescent="0.2">
      <c r="E10" s="2">
        <v>44423</v>
      </c>
      <c r="F10" s="3">
        <v>0.75</v>
      </c>
      <c r="G10">
        <v>99.290032263554878</v>
      </c>
      <c r="H10">
        <f t="shared" si="0"/>
        <v>9.4999999999999252E-3</v>
      </c>
      <c r="J10">
        <f t="shared" si="1"/>
        <v>0.99290032263554873</v>
      </c>
    </row>
    <row r="11" spans="1:10" x14ac:dyDescent="0.2">
      <c r="E11" s="2">
        <v>44515</v>
      </c>
      <c r="F11" s="3">
        <v>1</v>
      </c>
      <c r="G11">
        <v>99.004983374916804</v>
      </c>
      <c r="H11">
        <f t="shared" si="0"/>
        <v>1.0000000000000059E-2</v>
      </c>
      <c r="J11">
        <f t="shared" si="1"/>
        <v>0.990049833749168</v>
      </c>
    </row>
    <row r="12" spans="1:10" x14ac:dyDescent="0.2">
      <c r="E12" s="2">
        <v>44607</v>
      </c>
      <c r="F12" s="3">
        <v>1.25</v>
      </c>
      <c r="G12">
        <v>98.683739483034145</v>
      </c>
      <c r="H12">
        <f t="shared" si="0"/>
        <v>1.0599999999999889E-2</v>
      </c>
      <c r="J12">
        <f t="shared" si="1"/>
        <v>0.9868373948303415</v>
      </c>
    </row>
    <row r="13" spans="1:10" x14ac:dyDescent="0.2">
      <c r="E13" s="2">
        <v>44696</v>
      </c>
      <c r="F13" s="3">
        <v>1.5</v>
      </c>
      <c r="G13">
        <v>98.363537939067243</v>
      </c>
      <c r="H13">
        <f t="shared" si="0"/>
        <v>1.0999999999999946E-2</v>
      </c>
      <c r="J13">
        <f t="shared" si="1"/>
        <v>0.98363537939067247</v>
      </c>
    </row>
    <row r="14" spans="1:10" x14ac:dyDescent="0.2">
      <c r="E14" s="2">
        <v>44788</v>
      </c>
      <c r="F14" s="3">
        <v>1.75</v>
      </c>
      <c r="G14">
        <v>97.973318949809112</v>
      </c>
      <c r="H14">
        <f t="shared" si="0"/>
        <v>1.1700000000000084E-2</v>
      </c>
      <c r="J14">
        <f t="shared" si="1"/>
        <v>0.97973318949809107</v>
      </c>
    </row>
    <row r="15" spans="1:10" x14ac:dyDescent="0.2">
      <c r="E15" s="2">
        <v>45245</v>
      </c>
      <c r="F15" s="3">
        <v>2</v>
      </c>
      <c r="G15">
        <v>96.464029348312309</v>
      </c>
      <c r="H15">
        <f t="shared" si="0"/>
        <v>1.7999999999999974E-2</v>
      </c>
      <c r="J15">
        <f t="shared" si="1"/>
        <v>0.96464029348312308</v>
      </c>
    </row>
    <row r="16" spans="1:10" x14ac:dyDescent="0.2">
      <c r="E16" s="2">
        <v>44972</v>
      </c>
      <c r="F16" s="3">
        <v>2.25</v>
      </c>
      <c r="G16">
        <v>95.815089785177307</v>
      </c>
      <c r="H16">
        <f t="shared" si="0"/>
        <v>1.8999999999999993E-2</v>
      </c>
      <c r="J16">
        <f t="shared" si="1"/>
        <v>0.9581508978517731</v>
      </c>
    </row>
    <row r="17" spans="5:10" x14ac:dyDescent="0.2">
      <c r="E17" s="2">
        <v>45061</v>
      </c>
      <c r="F17" s="3">
        <v>2.5</v>
      </c>
      <c r="G17">
        <v>95.122942450071406</v>
      </c>
      <c r="H17">
        <f t="shared" si="0"/>
        <v>1.9999999999999997E-2</v>
      </c>
      <c r="J17">
        <f t="shared" si="1"/>
        <v>0.95122942450071402</v>
      </c>
    </row>
    <row r="18" spans="5:10" x14ac:dyDescent="0.2">
      <c r="E18" s="2">
        <v>45153</v>
      </c>
      <c r="F18" s="3">
        <v>2.75</v>
      </c>
      <c r="G18">
        <v>94.388588941517611</v>
      </c>
      <c r="H18">
        <f t="shared" si="0"/>
        <v>2.0999999999999998E-2</v>
      </c>
      <c r="J18">
        <f t="shared" si="1"/>
        <v>0.94388588941517615</v>
      </c>
    </row>
    <row r="19" spans="5:10" x14ac:dyDescent="0.2">
      <c r="E19" s="2">
        <v>45245</v>
      </c>
      <c r="F19" s="3">
        <v>3</v>
      </c>
      <c r="G19">
        <v>93.613086429161882</v>
      </c>
      <c r="H19">
        <f t="shared" si="0"/>
        <v>2.2000000000000002E-2</v>
      </c>
      <c r="J19">
        <f t="shared" si="1"/>
        <v>0.93613086429161885</v>
      </c>
    </row>
    <row r="20" spans="5:10" x14ac:dyDescent="0.2">
      <c r="E20" s="2">
        <v>45337</v>
      </c>
      <c r="F20" s="3">
        <v>3.25</v>
      </c>
      <c r="G20">
        <v>92.948463718424335</v>
      </c>
      <c r="H20">
        <f t="shared" si="0"/>
        <v>2.2500000000000013E-2</v>
      </c>
      <c r="J20">
        <f t="shared" si="1"/>
        <v>0.92948463718424335</v>
      </c>
    </row>
    <row r="21" spans="5:10" x14ac:dyDescent="0.2">
      <c r="E21" s="2">
        <v>45427</v>
      </c>
      <c r="F21" s="3">
        <v>3.5</v>
      </c>
      <c r="G21">
        <v>92.265490358375658</v>
      </c>
      <c r="H21">
        <f t="shared" si="0"/>
        <v>2.3E-2</v>
      </c>
      <c r="J21">
        <f t="shared" si="1"/>
        <v>0.92265490358375657</v>
      </c>
    </row>
    <row r="22" spans="5:10" x14ac:dyDescent="0.2">
      <c r="E22" s="2">
        <v>45519</v>
      </c>
      <c r="F22" s="3">
        <v>3.75</v>
      </c>
      <c r="G22">
        <v>91.461689076760038</v>
      </c>
      <c r="H22">
        <f t="shared" si="0"/>
        <v>2.3799999999999991E-2</v>
      </c>
      <c r="J22">
        <f t="shared" si="1"/>
        <v>0.91461689076760033</v>
      </c>
    </row>
    <row r="23" spans="5:10" x14ac:dyDescent="0.2">
      <c r="E23" s="2">
        <v>45611</v>
      </c>
      <c r="F23" s="3">
        <v>4</v>
      </c>
      <c r="G23">
        <v>90.70116358570067</v>
      </c>
      <c r="H23">
        <f t="shared" si="0"/>
        <v>2.4399999999999988E-2</v>
      </c>
      <c r="J23">
        <f t="shared" si="1"/>
        <v>0.90701163585700673</v>
      </c>
    </row>
    <row r="24" spans="5:10" x14ac:dyDescent="0.2">
      <c r="E24" s="2">
        <v>45703</v>
      </c>
      <c r="F24" s="3">
        <v>4.25</v>
      </c>
      <c r="G24">
        <v>89.91998200185833</v>
      </c>
      <c r="H24">
        <f t="shared" si="0"/>
        <v>2.499999999999997E-2</v>
      </c>
      <c r="J24">
        <f t="shared" si="1"/>
        <v>0.89919982001858334</v>
      </c>
    </row>
    <row r="25" spans="5:10" x14ac:dyDescent="0.2">
      <c r="E25" s="2">
        <v>45792</v>
      </c>
      <c r="F25" s="3">
        <v>4.5</v>
      </c>
      <c r="G25">
        <v>89.158901330032151</v>
      </c>
      <c r="H25">
        <f t="shared" si="0"/>
        <v>2.5500000000000002E-2</v>
      </c>
      <c r="J25">
        <f t="shared" si="1"/>
        <v>0.89158901330032148</v>
      </c>
    </row>
    <row r="26" spans="5:10" x14ac:dyDescent="0.2">
      <c r="E26" s="2">
        <v>45884</v>
      </c>
      <c r="F26" s="3">
        <v>4.75</v>
      </c>
      <c r="G26">
        <v>88.382164124407851</v>
      </c>
      <c r="H26">
        <f t="shared" si="0"/>
        <v>2.5999999999999988E-2</v>
      </c>
      <c r="J26">
        <f t="shared" si="1"/>
        <v>0.88382164124407847</v>
      </c>
    </row>
    <row r="27" spans="5:10" x14ac:dyDescent="0.2">
      <c r="E27" s="2">
        <v>45976</v>
      </c>
      <c r="F27" s="3">
        <v>5</v>
      </c>
      <c r="G27">
        <v>87.590293410620319</v>
      </c>
      <c r="H27">
        <f t="shared" si="0"/>
        <v>2.6499999999999985E-2</v>
      </c>
      <c r="J27">
        <f t="shared" si="1"/>
        <v>0.87590293410620323</v>
      </c>
    </row>
    <row r="28" spans="5:10" x14ac:dyDescent="0.2">
      <c r="E28" s="2">
        <v>46068</v>
      </c>
      <c r="F28" s="3">
        <v>5.25</v>
      </c>
      <c r="G28">
        <v>86.783818891545934</v>
      </c>
      <c r="H28">
        <f t="shared" si="0"/>
        <v>2.6999999999999993E-2</v>
      </c>
      <c r="J28">
        <f t="shared" si="1"/>
        <v>0.86783818891545939</v>
      </c>
    </row>
    <row r="29" spans="5:10" x14ac:dyDescent="0.2">
      <c r="E29" s="2">
        <v>46157</v>
      </c>
      <c r="F29" s="3">
        <v>5.5</v>
      </c>
      <c r="G29">
        <v>85.72720210114575</v>
      </c>
      <c r="H29">
        <f t="shared" si="0"/>
        <v>2.799999999999999E-2</v>
      </c>
      <c r="J29">
        <f t="shared" si="1"/>
        <v>0.8572720210114575</v>
      </c>
    </row>
    <row r="30" spans="5:10" x14ac:dyDescent="0.2">
      <c r="E30" s="2">
        <v>46249</v>
      </c>
      <c r="F30" s="3">
        <v>5.75</v>
      </c>
      <c r="G30">
        <v>84.982485811951619</v>
      </c>
      <c r="H30">
        <f t="shared" si="0"/>
        <v>2.8299999999999968E-2</v>
      </c>
      <c r="J30">
        <f t="shared" si="1"/>
        <v>0.84982485811951625</v>
      </c>
    </row>
    <row r="31" spans="5:10" x14ac:dyDescent="0.2">
      <c r="E31" s="2">
        <v>46341</v>
      </c>
      <c r="F31" s="3">
        <v>6</v>
      </c>
      <c r="G31">
        <v>84.029689765843145</v>
      </c>
      <c r="H31">
        <f t="shared" si="0"/>
        <v>2.9000000000000008E-2</v>
      </c>
      <c r="J31">
        <f t="shared" si="1"/>
        <v>0.84029689765843141</v>
      </c>
    </row>
    <row r="32" spans="5:10" x14ac:dyDescent="0.2">
      <c r="E32" s="2">
        <v>46433</v>
      </c>
      <c r="F32" s="3">
        <v>6.25</v>
      </c>
      <c r="G32">
        <v>83.214381377778892</v>
      </c>
      <c r="H32">
        <f t="shared" si="0"/>
        <v>2.9399999999999999E-2</v>
      </c>
      <c r="J32">
        <f t="shared" si="1"/>
        <v>0.8321438137777889</v>
      </c>
    </row>
    <row r="33" spans="5:10" x14ac:dyDescent="0.2">
      <c r="E33" s="2">
        <v>46522</v>
      </c>
      <c r="F33" s="3">
        <v>6.5</v>
      </c>
      <c r="G33">
        <v>82.390503870816971</v>
      </c>
      <c r="H33">
        <f t="shared" si="0"/>
        <v>2.9800000000000031E-2</v>
      </c>
      <c r="J33">
        <f t="shared" si="1"/>
        <v>0.82390503870816967</v>
      </c>
    </row>
    <row r="34" spans="5:10" x14ac:dyDescent="0.2">
      <c r="E34" s="2">
        <v>46614</v>
      </c>
      <c r="F34" s="3">
        <v>6.75</v>
      </c>
      <c r="G34">
        <v>81.338559116065412</v>
      </c>
      <c r="H34">
        <f t="shared" si="0"/>
        <v>3.0599999999999992E-2</v>
      </c>
      <c r="J34">
        <f t="shared" si="1"/>
        <v>0.81338559116065412</v>
      </c>
    </row>
    <row r="35" spans="5:10" x14ac:dyDescent="0.2">
      <c r="E35" s="2">
        <v>46706</v>
      </c>
      <c r="F35" s="3">
        <v>7</v>
      </c>
      <c r="G35">
        <v>80.492996930500155</v>
      </c>
      <c r="H35">
        <f t="shared" si="0"/>
        <v>3.0999999999999975E-2</v>
      </c>
      <c r="J35">
        <f t="shared" si="1"/>
        <v>0.8049299693050016</v>
      </c>
    </row>
    <row r="36" spans="5:10" x14ac:dyDescent="0.2">
      <c r="E36" s="2">
        <v>46798</v>
      </c>
      <c r="F36" s="3">
        <v>7.25</v>
      </c>
      <c r="G36">
        <v>79.467265805077759</v>
      </c>
      <c r="H36">
        <f t="shared" si="0"/>
        <v>3.1700000000000006E-2</v>
      </c>
      <c r="J36">
        <f t="shared" si="1"/>
        <v>0.79467265805077758</v>
      </c>
    </row>
    <row r="37" spans="5:10" x14ac:dyDescent="0.2">
      <c r="E37" s="2">
        <v>46888</v>
      </c>
      <c r="F37" s="3">
        <v>7.5</v>
      </c>
      <c r="G37">
        <v>78.662786106655346</v>
      </c>
      <c r="H37">
        <f t="shared" si="0"/>
        <v>3.1999999999999994E-2</v>
      </c>
      <c r="J37">
        <f t="shared" si="1"/>
        <v>0.78662786106655347</v>
      </c>
    </row>
    <row r="38" spans="5:10" x14ac:dyDescent="0.2">
      <c r="E38" s="2">
        <v>46980</v>
      </c>
      <c r="F38" s="3">
        <v>7.75</v>
      </c>
      <c r="G38">
        <v>77.734189973368231</v>
      </c>
      <c r="H38">
        <f t="shared" si="0"/>
        <v>3.2500000000000001E-2</v>
      </c>
      <c r="J38">
        <f t="shared" si="1"/>
        <v>0.77734189973368228</v>
      </c>
    </row>
    <row r="39" spans="5:10" x14ac:dyDescent="0.2">
      <c r="E39" s="2">
        <v>47072</v>
      </c>
      <c r="F39" s="3">
        <v>8</v>
      </c>
      <c r="G39">
        <v>76.797353965670609</v>
      </c>
      <c r="H39">
        <f t="shared" si="0"/>
        <v>3.3000000000000008E-2</v>
      </c>
      <c r="J39">
        <f t="shared" si="1"/>
        <v>0.76797353965670612</v>
      </c>
    </row>
    <row r="40" spans="5:10" x14ac:dyDescent="0.2">
      <c r="E40" s="2">
        <v>47164</v>
      </c>
      <c r="F40" s="3">
        <v>8.25</v>
      </c>
      <c r="G40">
        <v>75.540594404222176</v>
      </c>
      <c r="H40">
        <f t="shared" si="0"/>
        <v>3.4000000000000009E-2</v>
      </c>
      <c r="J40">
        <f t="shared" si="1"/>
        <v>0.75540594404222172</v>
      </c>
    </row>
    <row r="41" spans="5:10" x14ac:dyDescent="0.2">
      <c r="E41" s="2">
        <v>47253</v>
      </c>
      <c r="F41" s="3">
        <v>8.5</v>
      </c>
      <c r="G41">
        <v>72.397385436791524</v>
      </c>
      <c r="H41">
        <f t="shared" si="0"/>
        <v>3.7999999999999999E-2</v>
      </c>
      <c r="J41">
        <f t="shared" si="1"/>
        <v>0.72397385436791528</v>
      </c>
    </row>
    <row r="42" spans="5:10" x14ac:dyDescent="0.2">
      <c r="E42" s="2">
        <v>47345</v>
      </c>
      <c r="F42" s="3">
        <v>8.75</v>
      </c>
      <c r="G42">
        <v>71.088116569809742</v>
      </c>
      <c r="H42">
        <f t="shared" si="0"/>
        <v>3.9E-2</v>
      </c>
      <c r="J42">
        <f t="shared" si="1"/>
        <v>0.71088116569809745</v>
      </c>
    </row>
    <row r="43" spans="5:10" x14ac:dyDescent="0.2">
      <c r="E43" s="2">
        <v>47437</v>
      </c>
      <c r="F43" s="3">
        <v>9</v>
      </c>
      <c r="G43">
        <v>69.76763260710311</v>
      </c>
      <c r="H43">
        <f t="shared" si="0"/>
        <v>3.9999999999999987E-2</v>
      </c>
      <c r="J43">
        <f t="shared" si="1"/>
        <v>0.69767632607103114</v>
      </c>
    </row>
    <row r="44" spans="5:10" x14ac:dyDescent="0.2">
      <c r="E44" s="2">
        <v>47529</v>
      </c>
      <c r="F44" s="3">
        <v>9.25</v>
      </c>
      <c r="G44">
        <v>66.564419030152123</v>
      </c>
      <c r="H44">
        <f t="shared" si="0"/>
        <v>4.4000000000000004E-2</v>
      </c>
      <c r="J44">
        <f t="shared" si="1"/>
        <v>0.66564419030152122</v>
      </c>
    </row>
    <row r="45" spans="5:10" x14ac:dyDescent="0.2">
      <c r="E45" s="2">
        <v>47618</v>
      </c>
      <c r="F45" s="3">
        <v>9.5</v>
      </c>
      <c r="G45">
        <v>63.986376018525227</v>
      </c>
      <c r="H45">
        <f t="shared" si="0"/>
        <v>4.7000000000000007E-2</v>
      </c>
      <c r="J45">
        <f t="shared" si="1"/>
        <v>0.63986376018525226</v>
      </c>
    </row>
    <row r="46" spans="5:10" x14ac:dyDescent="0.2">
      <c r="E46" s="2">
        <v>47710</v>
      </c>
      <c r="F46" s="3">
        <v>9.75</v>
      </c>
      <c r="G46">
        <v>61.415987622373777</v>
      </c>
      <c r="H46">
        <f t="shared" si="0"/>
        <v>4.9999999999999996E-2</v>
      </c>
      <c r="J46">
        <f t="shared" si="1"/>
        <v>0.6141598762237378</v>
      </c>
    </row>
    <row r="47" spans="5:10" x14ac:dyDescent="0.2">
      <c r="E47" s="2">
        <v>47802</v>
      </c>
      <c r="F47" s="3">
        <v>10</v>
      </c>
      <c r="G47">
        <v>60.04955788122659</v>
      </c>
      <c r="H47">
        <f t="shared" si="0"/>
        <v>5.1000000000000011E-2</v>
      </c>
      <c r="J47">
        <f t="shared" si="1"/>
        <v>0.6004955788122659</v>
      </c>
    </row>
    <row r="48" spans="5:10" x14ac:dyDescent="0.2">
      <c r="E48" s="2">
        <v>47894</v>
      </c>
      <c r="F48" s="3">
        <v>10.25</v>
      </c>
      <c r="G48">
        <v>58.684180084494663</v>
      </c>
      <c r="H48">
        <f t="shared" si="0"/>
        <v>5.2000000000000005E-2</v>
      </c>
      <c r="J48">
        <f t="shared" si="1"/>
        <v>0.58684180084494664</v>
      </c>
    </row>
    <row r="49" spans="5:10" x14ac:dyDescent="0.2">
      <c r="E49" s="2">
        <v>47983</v>
      </c>
      <c r="F49" s="3">
        <v>10.5</v>
      </c>
      <c r="G49">
        <v>57.804705707448058</v>
      </c>
      <c r="H49">
        <f t="shared" si="0"/>
        <v>5.2200000000000003E-2</v>
      </c>
      <c r="J49">
        <f t="shared" si="1"/>
        <v>0.57804705707448056</v>
      </c>
    </row>
    <row r="50" spans="5:10" x14ac:dyDescent="0.2">
      <c r="E50" s="2">
        <v>48075</v>
      </c>
      <c r="F50" s="3">
        <v>10.75</v>
      </c>
      <c r="G50">
        <v>56.810444222933342</v>
      </c>
      <c r="H50">
        <f t="shared" si="0"/>
        <v>5.2600000000000001E-2</v>
      </c>
      <c r="J50">
        <f t="shared" si="1"/>
        <v>0.56810444222933343</v>
      </c>
    </row>
    <row r="51" spans="5:10" x14ac:dyDescent="0.2">
      <c r="E51" s="2">
        <v>48167</v>
      </c>
      <c r="F51" s="3">
        <v>11</v>
      </c>
      <c r="G51">
        <v>55.822118849070122</v>
      </c>
      <c r="H51">
        <f t="shared" si="0"/>
        <v>5.2999999999999999E-2</v>
      </c>
      <c r="J51">
        <f t="shared" si="1"/>
        <v>0.55822118849070124</v>
      </c>
    </row>
    <row r="52" spans="5:10" x14ac:dyDescent="0.2">
      <c r="E52" s="2">
        <v>48259</v>
      </c>
      <c r="F52" s="3">
        <v>11.25</v>
      </c>
      <c r="G52">
        <v>55.087354338926055</v>
      </c>
      <c r="H52">
        <f t="shared" si="0"/>
        <v>5.3000000000000005E-2</v>
      </c>
      <c r="J52">
        <f t="shared" si="1"/>
        <v>0.55087354338926053</v>
      </c>
    </row>
    <row r="53" spans="5:10" x14ac:dyDescent="0.2">
      <c r="E53" s="2">
        <v>48349</v>
      </c>
      <c r="F53" s="3">
        <v>11.5</v>
      </c>
      <c r="G53">
        <v>54.675744647146907</v>
      </c>
      <c r="H53">
        <f t="shared" si="0"/>
        <v>5.2499999999999991E-2</v>
      </c>
      <c r="J53">
        <f t="shared" si="1"/>
        <v>0.54675744647146907</v>
      </c>
    </row>
    <row r="54" spans="5:10" x14ac:dyDescent="0.2">
      <c r="E54" s="2">
        <v>48441</v>
      </c>
      <c r="F54" s="3">
        <v>11.75</v>
      </c>
      <c r="G54">
        <v>54.280778979032398</v>
      </c>
      <c r="H54">
        <f t="shared" si="0"/>
        <v>5.2000000000000011E-2</v>
      </c>
      <c r="J54">
        <f t="shared" si="1"/>
        <v>0.54280778979032396</v>
      </c>
    </row>
    <row r="55" spans="5:10" x14ac:dyDescent="0.2">
      <c r="E55" s="2">
        <v>48533</v>
      </c>
      <c r="F55" s="3">
        <v>12</v>
      </c>
      <c r="G55">
        <v>53.644029994482231</v>
      </c>
      <c r="H55">
        <f t="shared" si="0"/>
        <v>5.1900000000000002E-2</v>
      </c>
      <c r="J55">
        <f t="shared" si="1"/>
        <v>0.53644029994482234</v>
      </c>
    </row>
    <row r="56" spans="5:10" x14ac:dyDescent="0.2">
      <c r="E56" s="2">
        <v>48625</v>
      </c>
      <c r="F56" s="3">
        <v>12.25</v>
      </c>
      <c r="G56">
        <v>53.017401295132892</v>
      </c>
      <c r="H56">
        <f t="shared" si="0"/>
        <v>5.1799999999999999E-2</v>
      </c>
      <c r="J56">
        <f t="shared" si="1"/>
        <v>0.53017401295132893</v>
      </c>
    </row>
    <row r="57" spans="5:10" x14ac:dyDescent="0.2">
      <c r="E57" s="2">
        <v>48714</v>
      </c>
      <c r="F57" s="3">
        <v>12.5</v>
      </c>
      <c r="G57">
        <v>52.335252395631528</v>
      </c>
      <c r="H57">
        <f t="shared" si="0"/>
        <v>5.1800000000000006E-2</v>
      </c>
      <c r="J57">
        <f t="shared" si="1"/>
        <v>0.52335252395631526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7F0C2-8EB1-6046-A718-E864D8868083}">
  <dimension ref="A1:B52"/>
  <sheetViews>
    <sheetView topLeftCell="A22" zoomScale="140" zoomScaleNormal="140" workbookViewId="0">
      <selection activeCell="E25" sqref="E25"/>
    </sheetView>
  </sheetViews>
  <sheetFormatPr baseColWidth="10" defaultRowHeight="16" x14ac:dyDescent="0.2"/>
  <sheetData>
    <row r="1" spans="1:2" x14ac:dyDescent="0.2">
      <c r="A1" t="s">
        <v>12</v>
      </c>
    </row>
    <row r="2" spans="1:2" x14ac:dyDescent="0.2">
      <c r="A2" t="s">
        <v>6</v>
      </c>
      <c r="B2" t="s">
        <v>7</v>
      </c>
    </row>
    <row r="3" spans="1:2" x14ac:dyDescent="0.2">
      <c r="A3" s="3">
        <v>0.25</v>
      </c>
      <c r="B3">
        <v>7.6000000000000286E-3</v>
      </c>
    </row>
    <row r="4" spans="1:2" x14ac:dyDescent="0.2">
      <c r="A4" s="3">
        <v>0.5</v>
      </c>
      <c r="B4">
        <v>9.0000000000000323E-3</v>
      </c>
    </row>
    <row r="5" spans="1:2" x14ac:dyDescent="0.2">
      <c r="A5" s="3">
        <v>0.75</v>
      </c>
      <c r="B5">
        <v>9.4999999999999252E-3</v>
      </c>
    </row>
    <row r="6" spans="1:2" x14ac:dyDescent="0.2">
      <c r="A6" s="3">
        <v>1</v>
      </c>
      <c r="B6">
        <v>1.0000000000000059E-2</v>
      </c>
    </row>
    <row r="7" spans="1:2" x14ac:dyDescent="0.2">
      <c r="A7" s="3">
        <v>1.25</v>
      </c>
      <c r="B7">
        <v>1.0599999999999889E-2</v>
      </c>
    </row>
    <row r="8" spans="1:2" x14ac:dyDescent="0.2">
      <c r="A8" s="3">
        <v>1.5</v>
      </c>
      <c r="B8">
        <v>1.0999999999999946E-2</v>
      </c>
    </row>
    <row r="9" spans="1:2" x14ac:dyDescent="0.2">
      <c r="A9" s="3">
        <v>1.75</v>
      </c>
      <c r="B9">
        <v>1.1700000000000084E-2</v>
      </c>
    </row>
    <row r="10" spans="1:2" x14ac:dyDescent="0.2">
      <c r="A10" s="3">
        <v>2</v>
      </c>
      <c r="B10">
        <v>1.7999999999999974E-2</v>
      </c>
    </row>
    <row r="11" spans="1:2" x14ac:dyDescent="0.2">
      <c r="A11" s="3">
        <v>2.25</v>
      </c>
      <c r="B11">
        <v>1.8999999999999993E-2</v>
      </c>
    </row>
    <row r="12" spans="1:2" x14ac:dyDescent="0.2">
      <c r="A12" s="3">
        <v>2.5</v>
      </c>
      <c r="B12">
        <v>1.9999999999999997E-2</v>
      </c>
    </row>
    <row r="13" spans="1:2" x14ac:dyDescent="0.2">
      <c r="A13" s="3">
        <v>2.75</v>
      </c>
      <c r="B13">
        <v>2.0999999999999998E-2</v>
      </c>
    </row>
    <row r="14" spans="1:2" x14ac:dyDescent="0.2">
      <c r="A14" s="3">
        <v>3</v>
      </c>
      <c r="B14">
        <v>2.2000000000000002E-2</v>
      </c>
    </row>
    <row r="15" spans="1:2" x14ac:dyDescent="0.2">
      <c r="A15" s="3">
        <v>3.25</v>
      </c>
      <c r="B15">
        <v>2.2500000000000013E-2</v>
      </c>
    </row>
    <row r="16" spans="1:2" x14ac:dyDescent="0.2">
      <c r="A16" s="3">
        <v>3.5</v>
      </c>
      <c r="B16">
        <v>2.3E-2</v>
      </c>
    </row>
    <row r="17" spans="1:2" x14ac:dyDescent="0.2">
      <c r="A17" s="3">
        <v>3.75</v>
      </c>
      <c r="B17">
        <v>2.3799999999999991E-2</v>
      </c>
    </row>
    <row r="18" spans="1:2" x14ac:dyDescent="0.2">
      <c r="A18" s="3">
        <v>4</v>
      </c>
      <c r="B18">
        <v>2.4399999999999988E-2</v>
      </c>
    </row>
    <row r="19" spans="1:2" x14ac:dyDescent="0.2">
      <c r="A19" s="3">
        <v>4.25</v>
      </c>
      <c r="B19">
        <v>2.499999999999997E-2</v>
      </c>
    </row>
    <row r="20" spans="1:2" x14ac:dyDescent="0.2">
      <c r="A20" s="3">
        <v>4.5</v>
      </c>
      <c r="B20">
        <v>2.5500000000000002E-2</v>
      </c>
    </row>
    <row r="21" spans="1:2" x14ac:dyDescent="0.2">
      <c r="A21" s="3">
        <v>4.75</v>
      </c>
      <c r="B21">
        <v>2.5999999999999988E-2</v>
      </c>
    </row>
    <row r="22" spans="1:2" x14ac:dyDescent="0.2">
      <c r="A22" s="3">
        <v>5</v>
      </c>
      <c r="B22">
        <v>2.6499999999999985E-2</v>
      </c>
    </row>
    <row r="23" spans="1:2" x14ac:dyDescent="0.2">
      <c r="A23" s="3">
        <v>5.25</v>
      </c>
      <c r="B23">
        <v>2.6999999999999993E-2</v>
      </c>
    </row>
    <row r="24" spans="1:2" x14ac:dyDescent="0.2">
      <c r="A24" s="3">
        <v>5.5</v>
      </c>
      <c r="B24">
        <v>2.799999999999999E-2</v>
      </c>
    </row>
    <row r="25" spans="1:2" x14ac:dyDescent="0.2">
      <c r="A25" s="3">
        <v>5.75</v>
      </c>
      <c r="B25">
        <v>2.8299999999999968E-2</v>
      </c>
    </row>
    <row r="26" spans="1:2" x14ac:dyDescent="0.2">
      <c r="A26" s="3">
        <v>6</v>
      </c>
      <c r="B26">
        <v>2.9000000000000008E-2</v>
      </c>
    </row>
    <row r="27" spans="1:2" x14ac:dyDescent="0.2">
      <c r="A27" s="3">
        <v>6.25</v>
      </c>
      <c r="B27">
        <v>2.9399999999999999E-2</v>
      </c>
    </row>
    <row r="28" spans="1:2" x14ac:dyDescent="0.2">
      <c r="A28" s="3">
        <v>6.5</v>
      </c>
      <c r="B28">
        <v>2.9800000000000031E-2</v>
      </c>
    </row>
    <row r="29" spans="1:2" x14ac:dyDescent="0.2">
      <c r="A29" s="3">
        <v>6.75</v>
      </c>
      <c r="B29">
        <v>3.0599999999999992E-2</v>
      </c>
    </row>
    <row r="30" spans="1:2" x14ac:dyDescent="0.2">
      <c r="A30" s="3">
        <v>7</v>
      </c>
      <c r="B30">
        <v>3.0999999999999975E-2</v>
      </c>
    </row>
    <row r="31" spans="1:2" x14ac:dyDescent="0.2">
      <c r="A31" s="3">
        <v>7.25</v>
      </c>
      <c r="B31">
        <v>3.1700000000000006E-2</v>
      </c>
    </row>
    <row r="32" spans="1:2" x14ac:dyDescent="0.2">
      <c r="A32" s="3">
        <v>7.5</v>
      </c>
      <c r="B32">
        <v>3.1999999999999994E-2</v>
      </c>
    </row>
    <row r="33" spans="1:2" x14ac:dyDescent="0.2">
      <c r="A33" s="3">
        <v>7.75</v>
      </c>
      <c r="B33">
        <v>3.2500000000000001E-2</v>
      </c>
    </row>
    <row r="34" spans="1:2" x14ac:dyDescent="0.2">
      <c r="A34" s="3">
        <v>8</v>
      </c>
      <c r="B34">
        <v>3.3000000000000008E-2</v>
      </c>
    </row>
    <row r="35" spans="1:2" x14ac:dyDescent="0.2">
      <c r="A35" s="3">
        <v>8.25</v>
      </c>
      <c r="B35">
        <v>3.4000000000000009E-2</v>
      </c>
    </row>
    <row r="36" spans="1:2" x14ac:dyDescent="0.2">
      <c r="A36" s="3">
        <v>8.5</v>
      </c>
      <c r="B36">
        <v>3.7999999999999999E-2</v>
      </c>
    </row>
    <row r="37" spans="1:2" x14ac:dyDescent="0.2">
      <c r="A37" s="3">
        <v>8.75</v>
      </c>
      <c r="B37">
        <v>3.9E-2</v>
      </c>
    </row>
    <row r="38" spans="1:2" x14ac:dyDescent="0.2">
      <c r="A38" s="3">
        <v>9</v>
      </c>
      <c r="B38">
        <v>3.9999999999999987E-2</v>
      </c>
    </row>
    <row r="39" spans="1:2" x14ac:dyDescent="0.2">
      <c r="A39" s="3">
        <v>9.25</v>
      </c>
      <c r="B39">
        <v>4.4000000000000004E-2</v>
      </c>
    </row>
    <row r="40" spans="1:2" x14ac:dyDescent="0.2">
      <c r="A40" s="3">
        <v>9.5</v>
      </c>
      <c r="B40">
        <v>4.7000000000000007E-2</v>
      </c>
    </row>
    <row r="41" spans="1:2" x14ac:dyDescent="0.2">
      <c r="A41" s="3">
        <v>9.75</v>
      </c>
      <c r="B41">
        <v>4.9999999999999996E-2</v>
      </c>
    </row>
    <row r="42" spans="1:2" x14ac:dyDescent="0.2">
      <c r="A42" s="3">
        <v>10</v>
      </c>
      <c r="B42">
        <v>5.1000000000000011E-2</v>
      </c>
    </row>
    <row r="43" spans="1:2" x14ac:dyDescent="0.2">
      <c r="A43" s="3">
        <v>10.25</v>
      </c>
      <c r="B43">
        <v>5.2000000000000005E-2</v>
      </c>
    </row>
    <row r="44" spans="1:2" x14ac:dyDescent="0.2">
      <c r="A44" s="3">
        <v>10.5</v>
      </c>
      <c r="B44">
        <v>5.2200000000000003E-2</v>
      </c>
    </row>
    <row r="45" spans="1:2" x14ac:dyDescent="0.2">
      <c r="A45" s="3">
        <v>10.75</v>
      </c>
      <c r="B45">
        <v>5.2600000000000001E-2</v>
      </c>
    </row>
    <row r="46" spans="1:2" x14ac:dyDescent="0.2">
      <c r="A46" s="3">
        <v>11</v>
      </c>
      <c r="B46">
        <v>5.2999999999999999E-2</v>
      </c>
    </row>
    <row r="47" spans="1:2" x14ac:dyDescent="0.2">
      <c r="A47" s="3">
        <v>11.25</v>
      </c>
      <c r="B47">
        <v>5.3000000000000005E-2</v>
      </c>
    </row>
    <row r="48" spans="1:2" x14ac:dyDescent="0.2">
      <c r="A48" s="3">
        <v>11.5</v>
      </c>
      <c r="B48">
        <v>5.2499999999999991E-2</v>
      </c>
    </row>
    <row r="49" spans="1:2" x14ac:dyDescent="0.2">
      <c r="A49" s="3">
        <v>11.75</v>
      </c>
      <c r="B49">
        <v>5.2000000000000011E-2</v>
      </c>
    </row>
    <row r="50" spans="1:2" x14ac:dyDescent="0.2">
      <c r="A50" s="3">
        <v>12</v>
      </c>
      <c r="B50">
        <v>5.1900000000000002E-2</v>
      </c>
    </row>
    <row r="51" spans="1:2" x14ac:dyDescent="0.2">
      <c r="A51" s="3">
        <v>12.25</v>
      </c>
      <c r="B51">
        <v>5.1799999999999999E-2</v>
      </c>
    </row>
    <row r="52" spans="1:2" x14ac:dyDescent="0.2">
      <c r="A52" s="3">
        <v>12.5</v>
      </c>
      <c r="B52">
        <v>5.1800000000000006E-2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84C5-CE0F-504F-858F-84AB43C3D99D}">
  <dimension ref="A1:U65"/>
  <sheetViews>
    <sheetView tabSelected="1" topLeftCell="A32" zoomScale="160" zoomScaleNormal="160" workbookViewId="0">
      <selection activeCell="J48" sqref="J48"/>
    </sheetView>
  </sheetViews>
  <sheetFormatPr baseColWidth="10" defaultRowHeight="16" x14ac:dyDescent="0.2"/>
  <cols>
    <col min="1" max="1" width="11.6640625" bestFit="1" customWidth="1"/>
    <col min="4" max="4" width="11.6640625" bestFit="1" customWidth="1"/>
    <col min="6" max="6" width="11.6640625" bestFit="1" customWidth="1"/>
    <col min="20" max="21" width="11.6640625" bestFit="1" customWidth="1"/>
  </cols>
  <sheetData>
    <row r="1" spans="1:21" x14ac:dyDescent="0.2">
      <c r="A1" t="s">
        <v>15</v>
      </c>
      <c r="G1" t="s">
        <v>21</v>
      </c>
      <c r="I1" s="2">
        <v>47802</v>
      </c>
    </row>
    <row r="2" spans="1:21" x14ac:dyDescent="0.2">
      <c r="B2" t="s">
        <v>16</v>
      </c>
      <c r="C2" s="8">
        <v>3.5000000000000003E-2</v>
      </c>
    </row>
    <row r="3" spans="1:21" x14ac:dyDescent="0.2">
      <c r="B3" t="s">
        <v>17</v>
      </c>
      <c r="C3" s="7" t="s">
        <v>20</v>
      </c>
      <c r="D3" t="s">
        <v>18</v>
      </c>
      <c r="F3" t="s">
        <v>25</v>
      </c>
      <c r="G3">
        <v>100</v>
      </c>
    </row>
    <row r="5" spans="1:21" x14ac:dyDescent="0.2">
      <c r="A5" t="s">
        <v>19</v>
      </c>
    </row>
    <row r="6" spans="1:21" x14ac:dyDescent="0.2">
      <c r="A6" t="s">
        <v>22</v>
      </c>
      <c r="B6" s="2">
        <v>44331</v>
      </c>
      <c r="C6" s="2">
        <v>44515</v>
      </c>
      <c r="D6" s="2">
        <v>44696</v>
      </c>
      <c r="E6" s="2">
        <v>44880</v>
      </c>
      <c r="U6" s="2">
        <v>47802</v>
      </c>
    </row>
    <row r="7" spans="1:21" x14ac:dyDescent="0.2">
      <c r="A7" t="s">
        <v>23</v>
      </c>
      <c r="B7">
        <v>0.5</v>
      </c>
      <c r="C7">
        <v>1</v>
      </c>
      <c r="D7">
        <v>1.5</v>
      </c>
      <c r="E7">
        <v>2</v>
      </c>
      <c r="F7">
        <v>2.5</v>
      </c>
      <c r="G7">
        <v>3</v>
      </c>
      <c r="H7">
        <v>3.5</v>
      </c>
      <c r="I7">
        <v>4</v>
      </c>
      <c r="J7">
        <v>4.5</v>
      </c>
      <c r="K7">
        <v>5</v>
      </c>
      <c r="L7">
        <v>5.5</v>
      </c>
      <c r="M7">
        <v>6</v>
      </c>
      <c r="N7">
        <v>6.5</v>
      </c>
      <c r="O7">
        <v>7</v>
      </c>
      <c r="P7">
        <v>7.5</v>
      </c>
      <c r="Q7">
        <v>8</v>
      </c>
      <c r="R7">
        <v>8.5</v>
      </c>
      <c r="S7">
        <v>9</v>
      </c>
      <c r="T7">
        <v>9.5</v>
      </c>
      <c r="U7">
        <v>10</v>
      </c>
    </row>
    <row r="8" spans="1:21" x14ac:dyDescent="0.2">
      <c r="A8" t="s">
        <v>24</v>
      </c>
      <c r="B8">
        <f>0.5*$C$2*$G$3</f>
        <v>1.7500000000000002</v>
      </c>
      <c r="C8">
        <f t="shared" ref="C8:T8" si="0">0.5*$C$2*$G$3</f>
        <v>1.7500000000000002</v>
      </c>
      <c r="D8">
        <f t="shared" si="0"/>
        <v>1.7500000000000002</v>
      </c>
      <c r="E8">
        <f t="shared" si="0"/>
        <v>1.7500000000000002</v>
      </c>
      <c r="F8">
        <f t="shared" si="0"/>
        <v>1.7500000000000002</v>
      </c>
      <c r="G8">
        <f t="shared" si="0"/>
        <v>1.7500000000000002</v>
      </c>
      <c r="H8">
        <f t="shared" si="0"/>
        <v>1.7500000000000002</v>
      </c>
      <c r="I8">
        <f t="shared" si="0"/>
        <v>1.7500000000000002</v>
      </c>
      <c r="J8">
        <f t="shared" si="0"/>
        <v>1.7500000000000002</v>
      </c>
      <c r="K8">
        <f t="shared" si="0"/>
        <v>1.7500000000000002</v>
      </c>
      <c r="L8">
        <f t="shared" si="0"/>
        <v>1.7500000000000002</v>
      </c>
      <c r="M8">
        <f t="shared" si="0"/>
        <v>1.7500000000000002</v>
      </c>
      <c r="N8">
        <f t="shared" si="0"/>
        <v>1.7500000000000002</v>
      </c>
      <c r="O8">
        <f t="shared" si="0"/>
        <v>1.7500000000000002</v>
      </c>
      <c r="P8">
        <f t="shared" si="0"/>
        <v>1.7500000000000002</v>
      </c>
      <c r="Q8">
        <f t="shared" si="0"/>
        <v>1.7500000000000002</v>
      </c>
      <c r="R8">
        <f t="shared" si="0"/>
        <v>1.7500000000000002</v>
      </c>
      <c r="S8">
        <f t="shared" si="0"/>
        <v>1.7500000000000002</v>
      </c>
      <c r="T8">
        <f t="shared" si="0"/>
        <v>1.7500000000000002</v>
      </c>
      <c r="U8">
        <f>0.5*$C$2*$G$3+G3</f>
        <v>101.75</v>
      </c>
    </row>
    <row r="9" spans="1:21" x14ac:dyDescent="0.2">
      <c r="A9" t="s">
        <v>26</v>
      </c>
      <c r="B9">
        <f>'Raw Data'!J9</f>
        <v>0.99551010982957056</v>
      </c>
      <c r="C9">
        <f>'Raw Data'!J11</f>
        <v>0.990049833749168</v>
      </c>
      <c r="D9">
        <f>'Raw Data'!J13</f>
        <v>0.98363537939067247</v>
      </c>
      <c r="E9">
        <f>'Raw Data'!J15</f>
        <v>0.96464029348312308</v>
      </c>
      <c r="F9">
        <f>'Raw Data'!J17</f>
        <v>0.95122942450071402</v>
      </c>
      <c r="G9">
        <f>'Raw Data'!J19</f>
        <v>0.93613086429161885</v>
      </c>
      <c r="H9">
        <f>'Raw Data'!J21</f>
        <v>0.92265490358375657</v>
      </c>
      <c r="I9">
        <f>'Raw Data'!J23</f>
        <v>0.90701163585700673</v>
      </c>
      <c r="J9">
        <f>'Raw Data'!J25</f>
        <v>0.89158901330032148</v>
      </c>
      <c r="K9">
        <f>'Raw Data'!J27</f>
        <v>0.87590293410620323</v>
      </c>
      <c r="L9">
        <f>'Raw Data'!J29</f>
        <v>0.8572720210114575</v>
      </c>
      <c r="M9">
        <f>'Raw Data'!J31</f>
        <v>0.84029689765843141</v>
      </c>
      <c r="N9">
        <f>'Raw Data'!J33</f>
        <v>0.82390503870816967</v>
      </c>
      <c r="O9">
        <f>'Raw Data'!J35</f>
        <v>0.8049299693050016</v>
      </c>
      <c r="P9">
        <f>'Raw Data'!J37</f>
        <v>0.78662786106655347</v>
      </c>
      <c r="Q9">
        <f>'Raw Data'!J39</f>
        <v>0.76797353965670612</v>
      </c>
      <c r="R9">
        <f>'Raw Data'!J41</f>
        <v>0.72397385436791528</v>
      </c>
      <c r="S9">
        <f>'Raw Data'!J43</f>
        <v>0.69767632607103114</v>
      </c>
      <c r="T9">
        <f>'Raw Data'!J45</f>
        <v>0.63986376018525226</v>
      </c>
      <c r="U9">
        <f>'Raw Data'!J47</f>
        <v>0.6004955788122659</v>
      </c>
    </row>
    <row r="10" spans="1:21" x14ac:dyDescent="0.2">
      <c r="A10" t="s">
        <v>27</v>
      </c>
      <c r="B10">
        <f>B8*B9</f>
        <v>1.7421426922017487</v>
      </c>
      <c r="C10">
        <f t="shared" ref="C10:U10" si="1">C8*C9</f>
        <v>1.7325872090610441</v>
      </c>
      <c r="D10">
        <f t="shared" si="1"/>
        <v>1.7213619139336771</v>
      </c>
      <c r="E10">
        <f t="shared" si="1"/>
        <v>1.6881205135954656</v>
      </c>
      <c r="F10">
        <f t="shared" si="1"/>
        <v>1.6646514928762497</v>
      </c>
      <c r="G10">
        <f t="shared" si="1"/>
        <v>1.6382290125103331</v>
      </c>
      <c r="H10">
        <f t="shared" si="1"/>
        <v>1.6146460812715742</v>
      </c>
      <c r="I10">
        <f t="shared" si="1"/>
        <v>1.587270362749762</v>
      </c>
      <c r="J10">
        <f t="shared" si="1"/>
        <v>1.5602807732755628</v>
      </c>
      <c r="K10">
        <f t="shared" si="1"/>
        <v>1.5328301346858559</v>
      </c>
      <c r="L10">
        <f t="shared" si="1"/>
        <v>1.5002260367700508</v>
      </c>
      <c r="M10">
        <f t="shared" si="1"/>
        <v>1.4705195709022552</v>
      </c>
      <c r="N10">
        <f t="shared" si="1"/>
        <v>1.4418338177392971</v>
      </c>
      <c r="O10">
        <f t="shared" si="1"/>
        <v>1.4086274462837529</v>
      </c>
      <c r="P10">
        <f t="shared" si="1"/>
        <v>1.3765987568664688</v>
      </c>
      <c r="Q10">
        <f t="shared" si="1"/>
        <v>1.3439536943992358</v>
      </c>
      <c r="R10">
        <f t="shared" si="1"/>
        <v>1.2669542451438518</v>
      </c>
      <c r="S10">
        <f t="shared" si="1"/>
        <v>1.2209335706243047</v>
      </c>
      <c r="T10">
        <f t="shared" si="1"/>
        <v>1.1197615803241916</v>
      </c>
      <c r="U10">
        <f t="shared" si="1"/>
        <v>61.100425144148055</v>
      </c>
    </row>
    <row r="11" spans="1:21" x14ac:dyDescent="0.2">
      <c r="A11" t="s">
        <v>28</v>
      </c>
      <c r="C11" s="6">
        <f>SUM(B10:U10)</f>
        <v>89.731954049362741</v>
      </c>
      <c r="D11" t="s">
        <v>33</v>
      </c>
    </row>
    <row r="13" spans="1:21" x14ac:dyDescent="0.2">
      <c r="A13" t="s">
        <v>34</v>
      </c>
    </row>
    <row r="14" spans="1:21" x14ac:dyDescent="0.2">
      <c r="A14" t="s">
        <v>36</v>
      </c>
      <c r="E14">
        <v>4.8052444104074825E-2</v>
      </c>
      <c r="F14" s="6" t="s">
        <v>38</v>
      </c>
    </row>
    <row r="16" spans="1:21" x14ac:dyDescent="0.2">
      <c r="A16" t="s">
        <v>35</v>
      </c>
      <c r="B16">
        <f>1/(1+$E$14/2)^(2*B7)</f>
        <v>0.97653749334280582</v>
      </c>
      <c r="C16">
        <f t="shared" ref="B16:U16" si="2">1/(1+$E$14/2)^(2*C7)</f>
        <v>0.95362547590425062</v>
      </c>
      <c r="D16">
        <f t="shared" si="2"/>
        <v>0.93125103182737712</v>
      </c>
      <c r="E16">
        <f t="shared" si="2"/>
        <v>0.90940154829360853</v>
      </c>
      <c r="F16">
        <f t="shared" si="2"/>
        <v>0.88806470841270713</v>
      </c>
      <c r="G16">
        <f t="shared" si="2"/>
        <v>0.86722848427955479</v>
      </c>
      <c r="H16">
        <f t="shared" si="2"/>
        <v>0.84688113019383726</v>
      </c>
      <c r="I16">
        <f t="shared" si="2"/>
        <v>0.82701117603881247</v>
      </c>
      <c r="J16">
        <f t="shared" si="2"/>
        <v>0.80760742081542791</v>
      </c>
      <c r="K16">
        <f t="shared" si="2"/>
        <v>0.78865892632814649</v>
      </c>
      <c r="L16">
        <f t="shared" si="2"/>
        <v>0.7701550110189167</v>
      </c>
      <c r="M16">
        <f t="shared" si="2"/>
        <v>0.75208524394581411</v>
      </c>
      <c r="N16">
        <f t="shared" si="2"/>
        <v>0.73443943890295793</v>
      </c>
      <c r="O16">
        <f t="shared" si="2"/>
        <v>0.71720764867839137</v>
      </c>
      <c r="P16">
        <f t="shared" si="2"/>
        <v>0.70038015944668408</v>
      </c>
      <c r="Q16">
        <f t="shared" si="2"/>
        <v>0.68394748529309957</v>
      </c>
      <c r="R16">
        <f t="shared" si="2"/>
        <v>0.66790036286623899</v>
      </c>
      <c r="S16">
        <f t="shared" si="2"/>
        <v>0.65222974615614748</v>
      </c>
      <c r="T16">
        <f t="shared" si="2"/>
        <v>0.63692680139493885</v>
      </c>
      <c r="U16">
        <f t="shared" si="2"/>
        <v>0.62198290207706486</v>
      </c>
    </row>
    <row r="17" spans="1:21" x14ac:dyDescent="0.2">
      <c r="A17" t="s">
        <v>27</v>
      </c>
      <c r="B17">
        <f>B16*B8</f>
        <v>1.7089406133499103</v>
      </c>
      <c r="C17">
        <f t="shared" ref="C17:U17" si="3">C16*C8</f>
        <v>1.6688445828324387</v>
      </c>
      <c r="D17">
        <f t="shared" si="3"/>
        <v>1.6296893056979103</v>
      </c>
      <c r="E17">
        <f t="shared" si="3"/>
        <v>1.5914527095138151</v>
      </c>
      <c r="F17">
        <f t="shared" si="3"/>
        <v>1.5541132397222377</v>
      </c>
      <c r="G17">
        <f t="shared" si="3"/>
        <v>1.517649847489221</v>
      </c>
      <c r="H17">
        <f t="shared" si="3"/>
        <v>1.4820419778392153</v>
      </c>
      <c r="I17">
        <f t="shared" si="3"/>
        <v>1.447269558067922</v>
      </c>
      <c r="J17">
        <f t="shared" si="3"/>
        <v>1.4133129864269991</v>
      </c>
      <c r="K17">
        <f t="shared" si="3"/>
        <v>1.3801531210742566</v>
      </c>
      <c r="L17">
        <f t="shared" si="3"/>
        <v>1.3477712692831043</v>
      </c>
      <c r="M17">
        <f t="shared" si="3"/>
        <v>1.316149176905175</v>
      </c>
      <c r="N17">
        <f t="shared" si="3"/>
        <v>1.2852690180801765</v>
      </c>
      <c r="O17">
        <f t="shared" si="3"/>
        <v>1.255113385187185</v>
      </c>
      <c r="P17">
        <f t="shared" si="3"/>
        <v>1.2256652790316973</v>
      </c>
      <c r="Q17">
        <f t="shared" si="3"/>
        <v>1.1969080992629244</v>
      </c>
      <c r="R17">
        <f t="shared" si="3"/>
        <v>1.1688256350159183</v>
      </c>
      <c r="S17">
        <f t="shared" si="3"/>
        <v>1.1414020557732583</v>
      </c>
      <c r="T17">
        <f t="shared" si="3"/>
        <v>1.1146219024411432</v>
      </c>
      <c r="U17">
        <f t="shared" si="3"/>
        <v>63.286760286341348</v>
      </c>
    </row>
    <row r="18" spans="1:21" x14ac:dyDescent="0.2">
      <c r="A18">
        <f>SUM(B17:U17)</f>
        <v>89.731954049335855</v>
      </c>
    </row>
    <row r="19" spans="1:21" x14ac:dyDescent="0.2">
      <c r="B19" t="s">
        <v>37</v>
      </c>
      <c r="D19">
        <f>ABS(C11-A18)</f>
        <v>2.6886937121162191E-11</v>
      </c>
    </row>
    <row r="21" spans="1:21" x14ac:dyDescent="0.2">
      <c r="A21" t="s">
        <v>29</v>
      </c>
      <c r="F21" t="s">
        <v>31</v>
      </c>
    </row>
    <row r="22" spans="1:21" x14ac:dyDescent="0.2">
      <c r="B22" t="s">
        <v>30</v>
      </c>
      <c r="F22" s="9">
        <v>100000</v>
      </c>
    </row>
    <row r="23" spans="1:21" x14ac:dyDescent="0.2">
      <c r="E23" t="s">
        <v>32</v>
      </c>
      <c r="F23" s="13">
        <f>F22/(C11/100)</f>
        <v>111443.02055986508</v>
      </c>
    </row>
    <row r="25" spans="1:21" x14ac:dyDescent="0.2">
      <c r="A25" t="s">
        <v>23</v>
      </c>
      <c r="B25">
        <v>0.5</v>
      </c>
      <c r="C25">
        <v>1</v>
      </c>
      <c r="D25">
        <v>1.5</v>
      </c>
      <c r="E25">
        <v>2</v>
      </c>
      <c r="F25">
        <v>2.5</v>
      </c>
      <c r="G25">
        <v>3</v>
      </c>
      <c r="H25">
        <v>3.5</v>
      </c>
      <c r="I25">
        <v>4</v>
      </c>
      <c r="J25">
        <v>4.5</v>
      </c>
      <c r="K25">
        <v>5</v>
      </c>
      <c r="L25">
        <v>5.5</v>
      </c>
      <c r="M25">
        <v>6</v>
      </c>
      <c r="N25">
        <v>6.5</v>
      </c>
      <c r="O25">
        <v>7</v>
      </c>
      <c r="P25">
        <v>7.5</v>
      </c>
      <c r="Q25">
        <v>8</v>
      </c>
      <c r="R25">
        <v>8.5</v>
      </c>
      <c r="S25">
        <v>9</v>
      </c>
      <c r="T25">
        <v>9.5</v>
      </c>
      <c r="U25">
        <v>10</v>
      </c>
    </row>
    <row r="26" spans="1:21" x14ac:dyDescent="0.2">
      <c r="A26" t="s">
        <v>24</v>
      </c>
      <c r="B26" s="10">
        <f t="shared" ref="B26:T26" si="4">0.5*$F$23*$C$2</f>
        <v>1950.2528597976391</v>
      </c>
      <c r="C26" s="10">
        <f t="shared" si="4"/>
        <v>1950.2528597976391</v>
      </c>
      <c r="D26" s="10">
        <f t="shared" si="4"/>
        <v>1950.2528597976391</v>
      </c>
      <c r="E26" s="10">
        <f t="shared" si="4"/>
        <v>1950.2528597976391</v>
      </c>
      <c r="F26" s="10">
        <f t="shared" si="4"/>
        <v>1950.2528597976391</v>
      </c>
      <c r="G26" s="10">
        <f t="shared" si="4"/>
        <v>1950.2528597976391</v>
      </c>
      <c r="H26" s="10">
        <f t="shared" si="4"/>
        <v>1950.2528597976391</v>
      </c>
      <c r="I26" s="10">
        <f t="shared" si="4"/>
        <v>1950.2528597976391</v>
      </c>
      <c r="J26" s="10">
        <f t="shared" si="4"/>
        <v>1950.2528597976391</v>
      </c>
      <c r="K26" s="10">
        <f t="shared" si="4"/>
        <v>1950.2528597976391</v>
      </c>
      <c r="L26" s="10">
        <f t="shared" si="4"/>
        <v>1950.2528597976391</v>
      </c>
      <c r="M26" s="10">
        <f t="shared" si="4"/>
        <v>1950.2528597976391</v>
      </c>
      <c r="N26" s="10">
        <f t="shared" si="4"/>
        <v>1950.2528597976391</v>
      </c>
      <c r="O26" s="10">
        <f t="shared" si="4"/>
        <v>1950.2528597976391</v>
      </c>
      <c r="P26" s="10">
        <f t="shared" si="4"/>
        <v>1950.2528597976391</v>
      </c>
      <c r="Q26" s="10">
        <f t="shared" si="4"/>
        <v>1950.2528597976391</v>
      </c>
      <c r="R26" s="10">
        <f t="shared" si="4"/>
        <v>1950.2528597976391</v>
      </c>
      <c r="S26" s="10">
        <f t="shared" si="4"/>
        <v>1950.2528597976391</v>
      </c>
      <c r="T26" s="10">
        <f t="shared" si="4"/>
        <v>1950.2528597976391</v>
      </c>
      <c r="U26" s="10">
        <f>0.5*$F$23*$C$2+F23</f>
        <v>113393.27341966271</v>
      </c>
    </row>
    <row r="27" spans="1:21" x14ac:dyDescent="0.2">
      <c r="A27" t="s">
        <v>26</v>
      </c>
      <c r="B27">
        <f>B9</f>
        <v>0.99551010982957056</v>
      </c>
      <c r="C27">
        <f t="shared" ref="C27:U27" si="5">C9</f>
        <v>0.990049833749168</v>
      </c>
      <c r="D27">
        <f t="shared" si="5"/>
        <v>0.98363537939067247</v>
      </c>
      <c r="E27">
        <f t="shared" si="5"/>
        <v>0.96464029348312308</v>
      </c>
      <c r="F27">
        <f t="shared" si="5"/>
        <v>0.95122942450071402</v>
      </c>
      <c r="G27">
        <f t="shared" si="5"/>
        <v>0.93613086429161885</v>
      </c>
      <c r="H27">
        <f t="shared" si="5"/>
        <v>0.92265490358375657</v>
      </c>
      <c r="I27">
        <f t="shared" si="5"/>
        <v>0.90701163585700673</v>
      </c>
      <c r="J27">
        <f t="shared" si="5"/>
        <v>0.89158901330032148</v>
      </c>
      <c r="K27">
        <f t="shared" si="5"/>
        <v>0.87590293410620323</v>
      </c>
      <c r="L27">
        <f t="shared" si="5"/>
        <v>0.8572720210114575</v>
      </c>
      <c r="M27">
        <f t="shared" si="5"/>
        <v>0.84029689765843141</v>
      </c>
      <c r="N27">
        <f t="shared" si="5"/>
        <v>0.82390503870816967</v>
      </c>
      <c r="O27">
        <f t="shared" si="5"/>
        <v>0.8049299693050016</v>
      </c>
      <c r="P27">
        <f t="shared" si="5"/>
        <v>0.78662786106655347</v>
      </c>
      <c r="Q27">
        <f t="shared" si="5"/>
        <v>0.76797353965670612</v>
      </c>
      <c r="R27">
        <f t="shared" si="5"/>
        <v>0.72397385436791528</v>
      </c>
      <c r="S27">
        <f t="shared" si="5"/>
        <v>0.69767632607103114</v>
      </c>
      <c r="T27">
        <f t="shared" si="5"/>
        <v>0.63986376018525226</v>
      </c>
      <c r="U27">
        <f t="shared" si="5"/>
        <v>0.6004955788122659</v>
      </c>
    </row>
    <row r="28" spans="1:21" x14ac:dyDescent="0.2">
      <c r="A28" t="s">
        <v>27</v>
      </c>
      <c r="B28" s="10">
        <f>B26*B27</f>
        <v>1941.4964386525817</v>
      </c>
      <c r="C28" s="10">
        <f t="shared" ref="C28:U28" si="6">C26*C27</f>
        <v>1930.8475196114921</v>
      </c>
      <c r="D28" s="10">
        <f t="shared" si="6"/>
        <v>1918.3377116547947</v>
      </c>
      <c r="E28" s="10">
        <f t="shared" si="6"/>
        <v>1881.2924910414947</v>
      </c>
      <c r="F28" s="10">
        <f t="shared" si="6"/>
        <v>1855.1379054561799</v>
      </c>
      <c r="G28" s="10">
        <f t="shared" si="6"/>
        <v>1825.6918952295653</v>
      </c>
      <c r="H28" s="10">
        <f t="shared" si="6"/>
        <v>1799.4103643205362</v>
      </c>
      <c r="I28" s="10">
        <f t="shared" si="6"/>
        <v>1768.9020366998623</v>
      </c>
      <c r="J28" s="10">
        <f t="shared" si="6"/>
        <v>1738.8240229531073</v>
      </c>
      <c r="K28" s="10">
        <f t="shared" si="6"/>
        <v>1708.2322021457658</v>
      </c>
      <c r="L28" s="10">
        <f t="shared" si="6"/>
        <v>1671.8972106020967</v>
      </c>
      <c r="M28" s="10">
        <f t="shared" si="6"/>
        <v>1638.7914277374398</v>
      </c>
      <c r="N28" s="10">
        <f t="shared" si="6"/>
        <v>1606.8231579422925</v>
      </c>
      <c r="O28" s="10">
        <f t="shared" si="6"/>
        <v>1569.8169745739053</v>
      </c>
      <c r="P28" s="10">
        <f t="shared" si="6"/>
        <v>1534.1232356415458</v>
      </c>
      <c r="Q28" s="10">
        <f t="shared" si="6"/>
        <v>1497.7425919644068</v>
      </c>
      <c r="R28" s="10">
        <f t="shared" si="6"/>
        <v>1411.9320798997462</v>
      </c>
      <c r="S28" s="10">
        <f t="shared" si="6"/>
        <v>1360.6452501331387</v>
      </c>
      <c r="T28" s="10">
        <f t="shared" si="6"/>
        <v>1247.8961281821589</v>
      </c>
      <c r="U28" s="10">
        <f t="shared" si="6"/>
        <v>68092.159355557887</v>
      </c>
    </row>
    <row r="29" spans="1:21" x14ac:dyDescent="0.2">
      <c r="A29" s="10">
        <f>SUM(B28:U28)</f>
        <v>100000</v>
      </c>
    </row>
    <row r="31" spans="1:21" x14ac:dyDescent="0.2">
      <c r="A31" t="s">
        <v>39</v>
      </c>
      <c r="I31" t="s">
        <v>62</v>
      </c>
    </row>
    <row r="32" spans="1:21" x14ac:dyDescent="0.2">
      <c r="B32" s="4" t="s">
        <v>40</v>
      </c>
      <c r="F32" t="s">
        <v>41</v>
      </c>
      <c r="G32" s="6">
        <v>5.1999999999999998E-2</v>
      </c>
      <c r="H32" t="s">
        <v>42</v>
      </c>
    </row>
    <row r="34" spans="1:21" x14ac:dyDescent="0.2">
      <c r="A34" t="s">
        <v>23</v>
      </c>
      <c r="B34">
        <v>0.25</v>
      </c>
      <c r="C34">
        <v>0.75</v>
      </c>
      <c r="D34">
        <v>1.25</v>
      </c>
      <c r="E34">
        <v>1.75</v>
      </c>
      <c r="F34">
        <v>2.25</v>
      </c>
      <c r="G34">
        <v>2.75</v>
      </c>
      <c r="H34">
        <v>3.25</v>
      </c>
      <c r="I34">
        <v>3.75</v>
      </c>
      <c r="J34">
        <v>4.25</v>
      </c>
      <c r="K34">
        <v>4.75</v>
      </c>
      <c r="L34">
        <v>5.25</v>
      </c>
      <c r="M34">
        <v>5.75</v>
      </c>
      <c r="N34">
        <v>6.25</v>
      </c>
      <c r="O34">
        <v>6.75</v>
      </c>
      <c r="P34">
        <v>7.25</v>
      </c>
      <c r="Q34">
        <v>7.75</v>
      </c>
      <c r="R34">
        <v>8.25</v>
      </c>
      <c r="S34">
        <v>8.75</v>
      </c>
      <c r="T34">
        <v>9.25</v>
      </c>
      <c r="U34">
        <v>9.75</v>
      </c>
    </row>
    <row r="35" spans="1:21" x14ac:dyDescent="0.2">
      <c r="A35" t="s">
        <v>24</v>
      </c>
      <c r="B35" s="10">
        <f>B26</f>
        <v>1950.2528597976391</v>
      </c>
      <c r="C35" s="10">
        <f t="shared" ref="C35:U35" si="7">C26</f>
        <v>1950.2528597976391</v>
      </c>
      <c r="D35" s="10">
        <f t="shared" si="7"/>
        <v>1950.2528597976391</v>
      </c>
      <c r="E35" s="10">
        <f t="shared" si="7"/>
        <v>1950.2528597976391</v>
      </c>
      <c r="F35" s="10">
        <f t="shared" si="7"/>
        <v>1950.2528597976391</v>
      </c>
      <c r="G35" s="10">
        <f t="shared" si="7"/>
        <v>1950.2528597976391</v>
      </c>
      <c r="H35" s="10">
        <f t="shared" si="7"/>
        <v>1950.2528597976391</v>
      </c>
      <c r="I35" s="10">
        <f t="shared" si="7"/>
        <v>1950.2528597976391</v>
      </c>
      <c r="J35" s="10">
        <f t="shared" si="7"/>
        <v>1950.2528597976391</v>
      </c>
      <c r="K35" s="10">
        <f t="shared" si="7"/>
        <v>1950.2528597976391</v>
      </c>
      <c r="L35" s="10">
        <f t="shared" si="7"/>
        <v>1950.2528597976391</v>
      </c>
      <c r="M35" s="10">
        <f t="shared" si="7"/>
        <v>1950.2528597976391</v>
      </c>
      <c r="N35" s="10">
        <f t="shared" si="7"/>
        <v>1950.2528597976391</v>
      </c>
      <c r="O35" s="10">
        <f t="shared" si="7"/>
        <v>1950.2528597976391</v>
      </c>
      <c r="P35" s="10">
        <f t="shared" si="7"/>
        <v>1950.2528597976391</v>
      </c>
      <c r="Q35" s="10">
        <f t="shared" si="7"/>
        <v>1950.2528597976391</v>
      </c>
      <c r="R35" s="10">
        <f t="shared" si="7"/>
        <v>1950.2528597976391</v>
      </c>
      <c r="S35" s="10">
        <f t="shared" si="7"/>
        <v>1950.2528597976391</v>
      </c>
      <c r="T35" s="10">
        <f t="shared" si="7"/>
        <v>1950.2528597976391</v>
      </c>
      <c r="U35" s="10">
        <f t="shared" si="7"/>
        <v>113393.27341966271</v>
      </c>
    </row>
    <row r="36" spans="1:21" x14ac:dyDescent="0.2">
      <c r="A36" t="s">
        <v>26</v>
      </c>
      <c r="B36">
        <f>EXP(-$G$32*B34)</f>
        <v>0.98708413502028758</v>
      </c>
      <c r="C36">
        <f t="shared" ref="C36:U36" si="8">EXP(-$G$32*C34)</f>
        <v>0.96175070914636673</v>
      </c>
      <c r="D36">
        <f t="shared" si="8"/>
        <v>0.93706746337740343</v>
      </c>
      <c r="E36">
        <f t="shared" si="8"/>
        <v>0.91301771089926576</v>
      </c>
      <c r="F36">
        <f t="shared" si="8"/>
        <v>0.88958519316341134</v>
      </c>
      <c r="G36">
        <f t="shared" si="8"/>
        <v>0.866754068895489</v>
      </c>
      <c r="H36">
        <f t="shared" si="8"/>
        <v>0.84450890338603435</v>
      </c>
      <c r="I36">
        <f t="shared" si="8"/>
        <v>0.82283465805601841</v>
      </c>
      <c r="J36">
        <f t="shared" si="8"/>
        <v>0.80171668029019527</v>
      </c>
      <c r="K36">
        <f t="shared" si="8"/>
        <v>0.7811406935313765</v>
      </c>
      <c r="L36">
        <f t="shared" si="8"/>
        <v>0.76109278762893429</v>
      </c>
      <c r="M36">
        <f t="shared" si="8"/>
        <v>0.74155940943501053</v>
      </c>
      <c r="N36">
        <f t="shared" si="8"/>
        <v>0.72252735364207221</v>
      </c>
      <c r="O36">
        <f t="shared" si="8"/>
        <v>0.70398375385562095</v>
      </c>
      <c r="P36">
        <f t="shared" si="8"/>
        <v>0.68591607389602016</v>
      </c>
      <c r="Q36">
        <f t="shared" si="8"/>
        <v>0.66831209932356028</v>
      </c>
      <c r="R36">
        <f t="shared" si="8"/>
        <v>0.65115992918103249</v>
      </c>
      <c r="S36">
        <f t="shared" si="8"/>
        <v>0.63444796794822822</v>
      </c>
      <c r="T36">
        <f t="shared" si="8"/>
        <v>0.61816491770292581</v>
      </c>
      <c r="U36">
        <f t="shared" si="8"/>
        <v>0.60229977048306538</v>
      </c>
    </row>
    <row r="37" spans="1:21" x14ac:dyDescent="0.2">
      <c r="A37" t="s">
        <v>27</v>
      </c>
      <c r="B37" s="10">
        <f>B35*B36</f>
        <v>1925.0636571841947</v>
      </c>
      <c r="C37" s="10">
        <f t="shared" ref="C37:U37" si="9">C35*C36</f>
        <v>1875.6570709251091</v>
      </c>
      <c r="D37" s="10">
        <f t="shared" si="9"/>
        <v>1827.5185002751005</v>
      </c>
      <c r="E37" s="10">
        <f t="shared" si="9"/>
        <v>1780.6154017271872</v>
      </c>
      <c r="F37" s="10">
        <f t="shared" si="9"/>
        <v>1734.9160670005781</v>
      </c>
      <c r="G37" s="10">
        <f t="shared" si="9"/>
        <v>1690.3896016046674</v>
      </c>
      <c r="H37" s="10">
        <f t="shared" si="9"/>
        <v>1647.0059039531816</v>
      </c>
      <c r="I37" s="10">
        <f t="shared" si="9"/>
        <v>1604.7356450143623</v>
      </c>
      <c r="J37" s="10">
        <f t="shared" si="9"/>
        <v>1563.5502484834228</v>
      </c>
      <c r="K37" s="10">
        <f t="shared" si="9"/>
        <v>1523.4218714638782</v>
      </c>
      <c r="L37" s="10">
        <f t="shared" si="9"/>
        <v>1484.3233856446864</v>
      </c>
      <c r="M37" s="10">
        <f t="shared" si="9"/>
        <v>1446.2283589604776</v>
      </c>
      <c r="N37" s="10">
        <f t="shared" si="9"/>
        <v>1409.1110377224713</v>
      </c>
      <c r="O37" s="10">
        <f t="shared" si="9"/>
        <v>1372.946329208002</v>
      </c>
      <c r="P37" s="10">
        <f t="shared" si="9"/>
        <v>1337.709784696882</v>
      </c>
      <c r="Q37" s="10">
        <f t="shared" si="9"/>
        <v>1303.3775829431372</v>
      </c>
      <c r="R37" s="10">
        <f t="shared" si="9"/>
        <v>1269.9265140709367</v>
      </c>
      <c r="S37" s="10">
        <f t="shared" si="9"/>
        <v>1237.3339638838329</v>
      </c>
      <c r="T37" s="10">
        <f t="shared" si="9"/>
        <v>1205.5778985767033</v>
      </c>
      <c r="U37" s="10">
        <f t="shared" si="9"/>
        <v>68296.742554986326</v>
      </c>
    </row>
    <row r="38" spans="1:21" x14ac:dyDescent="0.2">
      <c r="A38" s="10">
        <f>SUM(B37:U37)</f>
        <v>97536.151378325128</v>
      </c>
    </row>
    <row r="40" spans="1:21" x14ac:dyDescent="0.2">
      <c r="B40" t="s">
        <v>43</v>
      </c>
      <c r="C40" s="10">
        <f>A29-A38</f>
        <v>2463.8486216748715</v>
      </c>
    </row>
    <row r="41" spans="1:21" x14ac:dyDescent="0.2">
      <c r="B41" t="s">
        <v>44</v>
      </c>
      <c r="D41" t="s">
        <v>53</v>
      </c>
    </row>
    <row r="42" spans="1:21" x14ac:dyDescent="0.2">
      <c r="D42" t="s">
        <v>45</v>
      </c>
      <c r="E42">
        <f>A38/A29</f>
        <v>0.97536151378325131</v>
      </c>
    </row>
    <row r="43" spans="1:21" x14ac:dyDescent="0.2">
      <c r="D43" t="s">
        <v>46</v>
      </c>
      <c r="E43">
        <f>LN(E42)</f>
        <v>-2.494709334001834E-2</v>
      </c>
      <c r="F43" t="s">
        <v>47</v>
      </c>
      <c r="J43">
        <v>0.25</v>
      </c>
    </row>
    <row r="44" spans="1:21" x14ac:dyDescent="0.2">
      <c r="D44" t="s">
        <v>48</v>
      </c>
      <c r="E44">
        <f>E43/J43</f>
        <v>-9.978837336007336E-2</v>
      </c>
    </row>
    <row r="47" spans="1:21" x14ac:dyDescent="0.2">
      <c r="A47" t="s">
        <v>49</v>
      </c>
    </row>
    <row r="48" spans="1:21" x14ac:dyDescent="0.2">
      <c r="A48" s="11" t="s">
        <v>50</v>
      </c>
      <c r="B48" s="11"/>
      <c r="C48" s="11"/>
      <c r="D48" s="11"/>
      <c r="E48" s="11"/>
      <c r="F48" s="11"/>
      <c r="G48" s="11"/>
      <c r="H48" s="11"/>
      <c r="I48" t="s">
        <v>52</v>
      </c>
    </row>
    <row r="49" spans="1:20" x14ac:dyDescent="0.2">
      <c r="A49" s="11"/>
      <c r="B49" s="11" t="s">
        <v>40</v>
      </c>
      <c r="C49" s="11"/>
      <c r="D49" s="11"/>
      <c r="E49" s="11"/>
      <c r="F49" s="11" t="s">
        <v>41</v>
      </c>
      <c r="G49" s="12">
        <v>0.04</v>
      </c>
      <c r="H49" s="11" t="s">
        <v>42</v>
      </c>
    </row>
    <row r="51" spans="1:20" x14ac:dyDescent="0.2">
      <c r="B51" t="s">
        <v>51</v>
      </c>
      <c r="G51" s="10">
        <f>B26</f>
        <v>1950.2528597976391</v>
      </c>
    </row>
    <row r="53" spans="1:20" x14ac:dyDescent="0.2">
      <c r="A53" t="s">
        <v>23</v>
      </c>
      <c r="B53">
        <v>0.5</v>
      </c>
      <c r="C53">
        <v>1</v>
      </c>
      <c r="D53">
        <v>1.5</v>
      </c>
      <c r="E53">
        <v>2</v>
      </c>
      <c r="F53">
        <v>2.5</v>
      </c>
      <c r="G53">
        <v>3</v>
      </c>
      <c r="H53">
        <v>3.5</v>
      </c>
      <c r="I53">
        <v>4</v>
      </c>
      <c r="J53">
        <v>4.5</v>
      </c>
      <c r="K53">
        <v>5</v>
      </c>
      <c r="L53">
        <v>5.5</v>
      </c>
      <c r="M53">
        <v>6</v>
      </c>
      <c r="N53">
        <v>6.5</v>
      </c>
      <c r="O53">
        <v>7</v>
      </c>
      <c r="P53">
        <v>7.5</v>
      </c>
      <c r="Q53">
        <v>8</v>
      </c>
      <c r="R53">
        <v>8.5</v>
      </c>
      <c r="S53">
        <v>9</v>
      </c>
      <c r="T53">
        <v>9.5</v>
      </c>
    </row>
    <row r="54" spans="1:20" x14ac:dyDescent="0.2">
      <c r="A54" t="s">
        <v>24</v>
      </c>
      <c r="B54" s="10">
        <f t="shared" ref="B54:T54" si="10">0.5*$F$23*$C$2</f>
        <v>1950.2528597976391</v>
      </c>
      <c r="C54" s="10">
        <f t="shared" si="10"/>
        <v>1950.2528597976391</v>
      </c>
      <c r="D54" s="10">
        <f t="shared" si="10"/>
        <v>1950.2528597976391</v>
      </c>
      <c r="E54" s="10">
        <f t="shared" si="10"/>
        <v>1950.2528597976391</v>
      </c>
      <c r="F54" s="10">
        <f t="shared" si="10"/>
        <v>1950.2528597976391</v>
      </c>
      <c r="G54" s="10">
        <f t="shared" si="10"/>
        <v>1950.2528597976391</v>
      </c>
      <c r="H54" s="10">
        <f t="shared" si="10"/>
        <v>1950.2528597976391</v>
      </c>
      <c r="I54" s="10">
        <f t="shared" si="10"/>
        <v>1950.2528597976391</v>
      </c>
      <c r="J54" s="10">
        <f t="shared" si="10"/>
        <v>1950.2528597976391</v>
      </c>
      <c r="K54" s="10">
        <f t="shared" si="10"/>
        <v>1950.2528597976391</v>
      </c>
      <c r="L54" s="10">
        <f t="shared" si="10"/>
        <v>1950.2528597976391</v>
      </c>
      <c r="M54" s="10">
        <f t="shared" si="10"/>
        <v>1950.2528597976391</v>
      </c>
      <c r="N54" s="10">
        <f t="shared" si="10"/>
        <v>1950.2528597976391</v>
      </c>
      <c r="O54" s="10">
        <f t="shared" si="10"/>
        <v>1950.2528597976391</v>
      </c>
      <c r="P54" s="10">
        <f t="shared" si="10"/>
        <v>1950.2528597976391</v>
      </c>
      <c r="Q54" s="10">
        <f t="shared" si="10"/>
        <v>1950.2528597976391</v>
      </c>
      <c r="R54" s="10">
        <f t="shared" si="10"/>
        <v>1950.2528597976391</v>
      </c>
      <c r="S54" s="10">
        <f t="shared" si="10"/>
        <v>1950.2528597976391</v>
      </c>
      <c r="T54" s="10">
        <f>U35</f>
        <v>113393.27341966271</v>
      </c>
    </row>
    <row r="55" spans="1:20" x14ac:dyDescent="0.2">
      <c r="A55" t="s">
        <v>26</v>
      </c>
      <c r="B55">
        <f>EXP(-$G$49*B53)</f>
        <v>0.98019867330675525</v>
      </c>
      <c r="C55">
        <f t="shared" ref="C55:T55" si="11">EXP(-$G$49*C53)</f>
        <v>0.96078943915232318</v>
      </c>
      <c r="D55">
        <f t="shared" si="11"/>
        <v>0.94176453358424872</v>
      </c>
      <c r="E55">
        <f t="shared" si="11"/>
        <v>0.92311634638663576</v>
      </c>
      <c r="F55">
        <f t="shared" si="11"/>
        <v>0.90483741803595952</v>
      </c>
      <c r="G55">
        <f t="shared" si="11"/>
        <v>0.88692043671715748</v>
      </c>
      <c r="H55">
        <f t="shared" si="11"/>
        <v>0.86935823539880586</v>
      </c>
      <c r="I55">
        <f t="shared" si="11"/>
        <v>0.85214378896621135</v>
      </c>
      <c r="J55">
        <f t="shared" si="11"/>
        <v>0.835270211411272</v>
      </c>
      <c r="K55">
        <f t="shared" si="11"/>
        <v>0.81873075307798182</v>
      </c>
      <c r="L55">
        <f t="shared" si="11"/>
        <v>0.80251879796247849</v>
      </c>
      <c r="M55">
        <f t="shared" si="11"/>
        <v>0.78662786106655347</v>
      </c>
      <c r="N55">
        <f t="shared" si="11"/>
        <v>0.77105158580356625</v>
      </c>
      <c r="O55">
        <f t="shared" si="11"/>
        <v>0.75578374145572547</v>
      </c>
      <c r="P55">
        <f t="shared" si="11"/>
        <v>0.74081822068171788</v>
      </c>
      <c r="Q55">
        <f t="shared" si="11"/>
        <v>0.72614903707369094</v>
      </c>
      <c r="R55">
        <f t="shared" si="11"/>
        <v>0.71177032276260965</v>
      </c>
      <c r="S55">
        <f t="shared" si="11"/>
        <v>0.69767632607103103</v>
      </c>
      <c r="T55">
        <f t="shared" si="11"/>
        <v>0.68386140921235583</v>
      </c>
    </row>
    <row r="56" spans="1:20" x14ac:dyDescent="0.2">
      <c r="A56" t="s">
        <v>27</v>
      </c>
      <c r="B56" s="10">
        <f>B54*B55</f>
        <v>1911.6352657863513</v>
      </c>
      <c r="C56" s="10">
        <f t="shared" ref="C56:T56" si="12">C54*C55</f>
        <v>1873.7823513701881</v>
      </c>
      <c r="D56" s="10">
        <f t="shared" si="12"/>
        <v>1836.6789748786707</v>
      </c>
      <c r="E56" s="10">
        <f t="shared" si="12"/>
        <v>1800.3102944664843</v>
      </c>
      <c r="F56" s="10">
        <f t="shared" si="12"/>
        <v>1764.661762176542</v>
      </c>
      <c r="G56" s="10">
        <f t="shared" si="12"/>
        <v>1729.7191181206074</v>
      </c>
      <c r="H56" s="10">
        <f t="shared" si="12"/>
        <v>1695.4683847751503</v>
      </c>
      <c r="I56" s="10">
        <f t="shared" si="12"/>
        <v>1661.8958613901495</v>
      </c>
      <c r="J56" s="10">
        <f t="shared" si="12"/>
        <v>1628.9881185086117</v>
      </c>
      <c r="K56" s="10">
        <f t="shared" si="12"/>
        <v>1596.7319925946088</v>
      </c>
      <c r="L56" s="10">
        <f t="shared" si="12"/>
        <v>1565.1145807676874</v>
      </c>
      <c r="M56" s="10">
        <f t="shared" si="12"/>
        <v>1534.1232356415458</v>
      </c>
      <c r="N56" s="10">
        <f t="shared" si="12"/>
        <v>1503.7455602649097</v>
      </c>
      <c r="O56" s="10">
        <f t="shared" si="12"/>
        <v>1473.9694031625882</v>
      </c>
      <c r="P56" s="10">
        <f t="shared" si="12"/>
        <v>1444.7828534747189</v>
      </c>
      <c r="Q56" s="10">
        <f t="shared" si="12"/>
        <v>1416.1742361922677</v>
      </c>
      <c r="R56" s="10">
        <f t="shared" si="12"/>
        <v>1388.1321074868681</v>
      </c>
      <c r="S56" s="10">
        <f t="shared" si="12"/>
        <v>1360.6452501331385</v>
      </c>
      <c r="T56" s="10">
        <f t="shared" si="12"/>
        <v>77545.283755972516</v>
      </c>
    </row>
    <row r="57" spans="1:20" x14ac:dyDescent="0.2">
      <c r="A57" s="10">
        <f>SUM(B56:T56)</f>
        <v>106731.8431071636</v>
      </c>
    </row>
    <row r="59" spans="1:20" x14ac:dyDescent="0.2">
      <c r="B59" t="s">
        <v>54</v>
      </c>
      <c r="D59" s="10">
        <f>A57+G51</f>
        <v>108682.09596696123</v>
      </c>
    </row>
    <row r="60" spans="1:20" x14ac:dyDescent="0.2">
      <c r="B60" t="s">
        <v>55</v>
      </c>
      <c r="D60" s="10">
        <f>A29</f>
        <v>100000</v>
      </c>
    </row>
    <row r="61" spans="1:20" x14ac:dyDescent="0.2">
      <c r="B61" t="s">
        <v>56</v>
      </c>
      <c r="D61" s="10">
        <f>D59-D60</f>
        <v>8682.0959669612348</v>
      </c>
    </row>
    <row r="62" spans="1:20" x14ac:dyDescent="0.2">
      <c r="B62" t="s">
        <v>44</v>
      </c>
      <c r="D62" t="s">
        <v>57</v>
      </c>
    </row>
    <row r="63" spans="1:20" x14ac:dyDescent="0.2">
      <c r="D63" t="s">
        <v>58</v>
      </c>
      <c r="E63">
        <f>D59/D60</f>
        <v>1.0868209596696123</v>
      </c>
    </row>
    <row r="64" spans="1:20" x14ac:dyDescent="0.2">
      <c r="D64" t="s">
        <v>59</v>
      </c>
      <c r="E64">
        <f>LN(E63)</f>
        <v>8.3256884057269706E-2</v>
      </c>
      <c r="F64" t="s">
        <v>60</v>
      </c>
      <c r="G64">
        <v>0.5</v>
      </c>
    </row>
    <row r="65" spans="4:5" x14ac:dyDescent="0.2">
      <c r="D65" t="s">
        <v>61</v>
      </c>
      <c r="E65">
        <f>E64/G64</f>
        <v>0.16651376811453941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Yield Curve</vt:lpstr>
      <vt:lpstr>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2020-10-26T20:39:07Z</dcterms:created>
  <dcterms:modified xsi:type="dcterms:W3CDTF">2020-10-29T17:29:06Z</dcterms:modified>
</cp:coreProperties>
</file>