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 codeName="{6BE1CDB9-6C1C-A5B6-3FC1-E231EC3C600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0/510A/Block2/"/>
    </mc:Choice>
  </mc:AlternateContent>
  <xr:revisionPtr revIDLastSave="0" documentId="13_ncr:1_{FCF04CD6-B68C-9741-816D-144CBC4A50E0}" xr6:coauthVersionLast="45" xr6:coauthVersionMax="45" xr10:uidLastSave="{00000000-0000-0000-0000-000000000000}"/>
  <bookViews>
    <workbookView xWindow="4680" yWindow="520" windowWidth="27640" windowHeight="16940" xr2:uid="{B492DE2E-252C-4A47-9AB3-63E5FEF58115}"/>
  </bookViews>
  <sheets>
    <sheet name="Cat1" sheetId="1" r:id="rId1"/>
  </sheets>
  <definedNames>
    <definedName name="solver_adj" localSheetId="0" hidden="1">'Cat1'!$B$32</definedName>
    <definedName name="solver_cvg" localSheetId="0" hidden="1">0.000000000000000001</definedName>
    <definedName name="solver_drv" localSheetId="0" hidden="1">2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'Cat1'!$B$45</definedName>
    <definedName name="solver_pre" localSheetId="0" hidden="1">0.0000000000000001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7" i="1" l="1"/>
  <c r="D40" i="1" l="1"/>
  <c r="F78" i="1"/>
  <c r="F79" i="1" s="1"/>
  <c r="G78" i="1"/>
  <c r="G79" i="1" s="1"/>
  <c r="H78" i="1"/>
  <c r="H79" i="1" s="1"/>
  <c r="I78" i="1"/>
  <c r="I79" i="1" s="1"/>
  <c r="J78" i="1"/>
  <c r="J79" i="1" s="1"/>
  <c r="K78" i="1"/>
  <c r="K79" i="1" s="1"/>
  <c r="L78" i="1"/>
  <c r="L79" i="1" s="1"/>
  <c r="M78" i="1"/>
  <c r="M79" i="1" s="1"/>
  <c r="N78" i="1"/>
  <c r="N79" i="1" s="1"/>
  <c r="E78" i="1"/>
  <c r="E79" i="1" s="1"/>
  <c r="G77" i="1"/>
  <c r="H77" i="1"/>
  <c r="I77" i="1"/>
  <c r="J77" i="1"/>
  <c r="K77" i="1"/>
  <c r="L77" i="1"/>
  <c r="M77" i="1"/>
  <c r="N77" i="1"/>
  <c r="F77" i="1"/>
  <c r="E77" i="1"/>
  <c r="O71" i="1"/>
  <c r="D80" i="1" l="1"/>
  <c r="W1089" i="1"/>
  <c r="C1093" i="1" l="1"/>
  <c r="C1092" i="1"/>
  <c r="C1091" i="1"/>
  <c r="C59" i="1" l="1"/>
  <c r="M40" i="1"/>
  <c r="C58" i="1" l="1"/>
  <c r="E36" i="1" l="1"/>
  <c r="F36" i="1"/>
  <c r="G36" i="1"/>
  <c r="H36" i="1"/>
  <c r="I36" i="1"/>
  <c r="J36" i="1"/>
  <c r="K36" i="1"/>
  <c r="L36" i="1"/>
  <c r="M36" i="1"/>
  <c r="D36" i="1"/>
  <c r="I55" i="1" s="1"/>
  <c r="E40" i="1"/>
  <c r="F40" i="1"/>
  <c r="G40" i="1"/>
  <c r="H40" i="1"/>
  <c r="I40" i="1"/>
  <c r="J40" i="1"/>
  <c r="K40" i="1"/>
  <c r="L40" i="1"/>
  <c r="H37" i="1" l="1"/>
  <c r="E37" i="1"/>
  <c r="D37" i="1"/>
  <c r="L37" i="1"/>
  <c r="J37" i="1"/>
  <c r="G37" i="1"/>
  <c r="M37" i="1"/>
  <c r="K37" i="1"/>
  <c r="I37" i="1"/>
  <c r="F37" i="1"/>
  <c r="D18" i="1"/>
  <c r="I20" i="1" s="1"/>
  <c r="D17" i="1"/>
  <c r="M13" i="1"/>
  <c r="E13" i="1"/>
  <c r="F13" i="1"/>
  <c r="G13" i="1"/>
  <c r="H13" i="1"/>
  <c r="I13" i="1"/>
  <c r="J13" i="1"/>
  <c r="K13" i="1"/>
  <c r="L13" i="1"/>
  <c r="D13" i="1"/>
  <c r="H20" i="1" l="1"/>
  <c r="H21" i="1" s="1"/>
  <c r="E20" i="1"/>
  <c r="N37" i="1"/>
  <c r="O37" i="1" s="1"/>
  <c r="F20" i="1"/>
  <c r="F21" i="1" s="1"/>
  <c r="G20" i="1"/>
  <c r="G21" i="1" s="1"/>
  <c r="I21" i="1"/>
  <c r="E21" i="1"/>
  <c r="M38" i="1"/>
  <c r="M39" i="1" s="1"/>
  <c r="M41" i="1" s="1"/>
  <c r="E38" i="1"/>
  <c r="E39" i="1" s="1"/>
  <c r="E41" i="1" s="1"/>
  <c r="F38" i="1"/>
  <c r="F39" i="1" s="1"/>
  <c r="F41" i="1" s="1"/>
  <c r="G38" i="1"/>
  <c r="G39" i="1" s="1"/>
  <c r="G41" i="1" s="1"/>
  <c r="H38" i="1"/>
  <c r="H39" i="1" s="1"/>
  <c r="H41" i="1" s="1"/>
  <c r="I38" i="1"/>
  <c r="I39" i="1" s="1"/>
  <c r="I41" i="1" s="1"/>
  <c r="J38" i="1"/>
  <c r="J39" i="1" s="1"/>
  <c r="J41" i="1" s="1"/>
  <c r="K38" i="1"/>
  <c r="K39" i="1" s="1"/>
  <c r="K41" i="1" s="1"/>
  <c r="L38" i="1"/>
  <c r="L39" i="1" s="1"/>
  <c r="L41" i="1" s="1"/>
  <c r="D38" i="1"/>
  <c r="D39" i="1" s="1"/>
  <c r="D41" i="1" s="1"/>
  <c r="M20" i="1"/>
  <c r="M21" i="1" s="1"/>
  <c r="L20" i="1"/>
  <c r="L21" i="1" s="1"/>
  <c r="J20" i="1"/>
  <c r="J21" i="1" s="1"/>
  <c r="D20" i="1"/>
  <c r="D21" i="1" s="1"/>
  <c r="K20" i="1"/>
  <c r="K21" i="1" s="1"/>
  <c r="C42" i="1" l="1"/>
  <c r="C22" i="1"/>
  <c r="B45" i="1" l="1"/>
</calcChain>
</file>

<file path=xl/sharedStrings.xml><?xml version="1.0" encoding="utf-8"?>
<sst xmlns="http://schemas.openxmlformats.org/spreadsheetml/2006/main" count="99" uniqueCount="89">
  <si>
    <t>Cat Bond:</t>
  </si>
  <si>
    <t>Definition:</t>
  </si>
  <si>
    <t>An insurance linked security that is a debt obligation structured just like a US Treasury bond.</t>
  </si>
  <si>
    <t>A borrower raises capital in exchange for a security that promises future interest and principal payments according to s schedule.</t>
  </si>
  <si>
    <t>If a specified event happens the bond defaults and the bond holders get nothing.</t>
  </si>
  <si>
    <t>Example:</t>
  </si>
  <si>
    <t xml:space="preserve">In July 2020, Swiss Re issued </t>
  </si>
  <si>
    <t>(Stylized)</t>
  </si>
  <si>
    <t xml:space="preserve"> in 5-year Cat bonds on named hurricane risk in Florida.</t>
  </si>
  <si>
    <t xml:space="preserve">The bonds were sold at par with a coupon of </t>
  </si>
  <si>
    <t>Let's suppose that the issue date was July 31, 2020.</t>
  </si>
  <si>
    <t>In this case the cash flow time line looks like:</t>
  </si>
  <si>
    <t>Date</t>
  </si>
  <si>
    <t>Time (Yrs):</t>
  </si>
  <si>
    <t>Jan 31 2021</t>
  </si>
  <si>
    <t>Jan 31 2022</t>
  </si>
  <si>
    <t>Jan 31 2023</t>
  </si>
  <si>
    <t>July 31 2023</t>
  </si>
  <si>
    <t>Jan 31 2024</t>
  </si>
  <si>
    <t>July 31 2024</t>
  </si>
  <si>
    <t>Jan 31 2025</t>
  </si>
  <si>
    <t>July 31 2025</t>
  </si>
  <si>
    <t>Cash Flow:</t>
  </si>
  <si>
    <t>Price:</t>
  </si>
  <si>
    <t xml:space="preserve"> (% of par)</t>
  </si>
  <si>
    <t>ytm:</t>
  </si>
  <si>
    <t>No calculations needed.  A bond selling at par on its issue date or coupon payment date has a ytm equal to its coupon rate -- on a compounding basis that matches the frequency of payments (semi-annual in this case).</t>
  </si>
  <si>
    <t xml:space="preserve"> on a bond equivalent basis</t>
  </si>
  <si>
    <t xml:space="preserve"> on a cc basis.</t>
  </si>
  <si>
    <t>Verify:</t>
  </si>
  <si>
    <t>df:</t>
  </si>
  <si>
    <t>PV:</t>
  </si>
  <si>
    <t>At this same time the cc ytm on a 5-year US Treasury note is:</t>
  </si>
  <si>
    <t xml:space="preserve">  (45 basis points)</t>
  </si>
  <si>
    <t>We can use this market information combined with knowledge of arbitrage pricing to ascertain what the world's best models and minds believe to be the probability of a serius named hurricane hitting the east coast of Florida over the next 5 years.</t>
  </si>
  <si>
    <t>First, we assume that the risk is constant over the 5 years, and continuous.</t>
  </si>
  <si>
    <t>We use the hazard rate to model this probability.  For example if the hazard rate is</t>
  </si>
  <si>
    <t xml:space="preserve">  (roughly a 3% chance of occurring each year), then we can buid the following table describing the probability of the named hurricance damage occurring (for the first time):</t>
  </si>
  <si>
    <r>
      <t>The survival probability is the probability that the event has not occurred prior to time tis exp(h*T), so the probability that the event</t>
    </r>
    <r>
      <rPr>
        <i/>
        <sz val="12"/>
        <color theme="1"/>
        <rFont val="Calibri"/>
        <family val="2"/>
        <scheme val="minor"/>
      </rPr>
      <t xml:space="preserve"> has </t>
    </r>
    <r>
      <rPr>
        <sz val="12"/>
        <color theme="1"/>
        <rFont val="Calibri"/>
        <family val="2"/>
        <scheme val="minor"/>
      </rPr>
      <t>occurred before time T is 1 - exp(-h*T)</t>
    </r>
  </si>
  <si>
    <t>Survival Probability:</t>
  </si>
  <si>
    <t>Expected value of CF:</t>
  </si>
  <si>
    <t>Promised Cash Flow:</t>
  </si>
  <si>
    <t>PV of Expected CF:</t>
  </si>
  <si>
    <t>df (@ Treasury ytm):</t>
  </si>
  <si>
    <t>We can use Solver to ascertain the hazard rate that reconciles the market valuation with the promised future cash flows and Treasury note ytm.</t>
  </si>
  <si>
    <t>Criterion:</t>
  </si>
  <si>
    <t xml:space="preserve"> we want to minimize this criterion by changing the hazard rate in Cell B32.</t>
  </si>
  <si>
    <t>Hazard rate:</t>
  </si>
  <si>
    <t>We find that the hazard rate that explains the market valuation is roughly 9.78%.</t>
  </si>
  <si>
    <t>This means that the probability that there will be a major named hurricane on the east coast of Florida over the next 5 years is around 39%.</t>
  </si>
  <si>
    <t>Next issue:</t>
  </si>
  <si>
    <r>
      <t xml:space="preserve">Why should we discount the </t>
    </r>
    <r>
      <rPr>
        <i/>
        <sz val="12"/>
        <color theme="1"/>
        <rFont val="Calibri"/>
        <family val="2"/>
        <scheme val="minor"/>
      </rPr>
      <t xml:space="preserve">expected </t>
    </r>
    <r>
      <rPr>
        <sz val="12"/>
        <color theme="1"/>
        <rFont val="Calibri"/>
        <family val="2"/>
        <scheme val="minor"/>
      </rPr>
      <t>future cash flows at the risk free rate (i.e., we use the Treasury note's ytm).  These cash flows are risky.</t>
    </r>
  </si>
  <si>
    <t xml:space="preserve">We can simulate what happens to use if we buy the bond using Monte Carlo.  </t>
  </si>
  <si>
    <t>We need a random draw to characterize whether a hurrciane in east Fla occurs that is consistent with the hazard model..</t>
  </si>
  <si>
    <t>Cat Bond Term:</t>
  </si>
  <si>
    <t>Cat bond coupon rate:</t>
  </si>
  <si>
    <t>continuous hazard:</t>
  </si>
  <si>
    <t>Periodic default probability:</t>
  </si>
  <si>
    <t>Average present value:</t>
  </si>
  <si>
    <t>std dev of present value:</t>
  </si>
  <si>
    <t>Median present value:</t>
  </si>
  <si>
    <t>I'll introduce the Monte Carlo and its application here using VBA.  In a sequence of subroutines.</t>
  </si>
  <si>
    <t xml:space="preserve">The first subroutine in Module 1 simply evaluates one possible outcome for 1 bond.  Default happens in a period </t>
  </si>
  <si>
    <t xml:space="preserve"> of the time (roughly 4.8% of the time).  This is the probability of default conditional on not having defaulted to that time.</t>
  </si>
  <si>
    <t>This subroutine reads the following input from this worksheet:</t>
  </si>
  <si>
    <t>and produces a single outcome for the cash flows each period from the bond:</t>
  </si>
  <si>
    <t>Time since issue date (Yrs):</t>
  </si>
  <si>
    <t xml:space="preserve">So the next thing to do is to build a portfolio.  </t>
  </si>
  <si>
    <t>Time (Yrs) Relative to Issue Date:</t>
  </si>
  <si>
    <t>Number of Bonds:</t>
  </si>
  <si>
    <t xml:space="preserve">  (100 invested in each)</t>
  </si>
  <si>
    <t>Cash Flows received:</t>
  </si>
  <si>
    <t>Number of bonds not in default:</t>
  </si>
  <si>
    <t>PV of cash flows (@Treas ytm):</t>
  </si>
  <si>
    <t>df (@Treas ytm):</t>
  </si>
  <si>
    <t>Number of bonds that defaulted during the previous 6 months:</t>
  </si>
  <si>
    <t>Since all bonds have a bond equivalent ytm = coupon rate (i.e., they're selling at par), the total initial investment is:</t>
  </si>
  <si>
    <t>When we run the subroutine, in Module 2 associated with the workbook, we get one draw from nature playing out over the 5-year horizon, and affecting all of the bonds in this portfolio.</t>
  </si>
  <si>
    <t>The point is that one draw we may get a discounted present value of slightly less than the market value of the portfolio and In another draw we may get slightly more.</t>
  </si>
  <si>
    <t>It takes about 26 seconds on my laptop to get one draw.  (Running on a Mac with no patallel processing).</t>
  </si>
  <si>
    <t xml:space="preserve"> &lt;--- The value in Cell N76 is the number of bonds from the original portfolio that</t>
  </si>
  <si>
    <t xml:space="preserve">        did not default over their terms.  We expected this to be:</t>
  </si>
  <si>
    <t>The final VBA code uses Monte Carlo to run through multiple possible future outcomes, and assess the expected present value and the standard deviation of that value:</t>
  </si>
  <si>
    <t>We will run many draws, and keep the discounted PV -- using the US Treasury cc ytm to discount--</t>
  </si>
  <si>
    <t>NDRAWS</t>
  </si>
  <si>
    <t>cc Treasury ytm:</t>
  </si>
  <si>
    <t>We assume that the bonds have identical terms, coupon, and hazard rates.</t>
  </si>
  <si>
    <t>This is in Module 2.  It evauates the period-by-period cash flows on a portfolio containing the number of bonds in Cell C71 ($100 invested in each), as well as the number of bonds that have not yet defaulted at each point in the timeline.</t>
  </si>
  <si>
    <t>This subroutine is in Module 3.  One lesson from these subroutines is the value of ``Do Loops'' in programming.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</si>
</sst>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0000"/>
    <numFmt numFmtId="166" formatCode="_(* #,##0.0_);_(* \(#,##0.0\);_(* &quot;-&quot;??_);_(@_)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5" fontId="0" fillId="0" borderId="0" xfId="0" applyNumberFormat="1"/>
    <xf numFmtId="14" fontId="0" fillId="0" borderId="0" xfId="0" applyNumberForma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37" fontId="0" fillId="0" borderId="0" xfId="1" applyNumberFormat="1" applyFont="1"/>
    <xf numFmtId="166" fontId="0" fillId="0" borderId="0" xfId="1" applyNumberFormat="1" applyFont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1D24-20F5-684F-8871-6EA816AB013E}">
  <sheetPr codeName="Sheet1"/>
  <dimension ref="A1:W1093"/>
  <sheetViews>
    <sheetView tabSelected="1" topLeftCell="A42" workbookViewId="0">
      <selection activeCell="C103" sqref="C103"/>
    </sheetView>
  </sheetViews>
  <sheetFormatPr baseColWidth="10" defaultRowHeight="16"/>
  <cols>
    <col min="1" max="1" width="12.5" customWidth="1"/>
    <col min="2" max="2" width="12.33203125" customWidth="1"/>
    <col min="3" max="3" width="13.6640625" customWidth="1"/>
    <col min="4" max="4" width="15.33203125" customWidth="1"/>
    <col min="5" max="5" width="11.5" bestFit="1" customWidth="1"/>
    <col min="6" max="6" width="15" bestFit="1" customWidth="1"/>
    <col min="13" max="13" width="13.83203125" customWidth="1"/>
    <col min="15" max="15" width="14" bestFit="1" customWidth="1"/>
  </cols>
  <sheetData>
    <row r="1" spans="1:13">
      <c r="A1" t="s">
        <v>0</v>
      </c>
    </row>
    <row r="2" spans="1:13">
      <c r="B2" t="s">
        <v>1</v>
      </c>
      <c r="C2" t="s">
        <v>2</v>
      </c>
    </row>
    <row r="3" spans="1:13">
      <c r="C3" t="s">
        <v>3</v>
      </c>
    </row>
    <row r="4" spans="1:13">
      <c r="C4" t="s">
        <v>4</v>
      </c>
    </row>
    <row r="5" spans="1:13">
      <c r="B5" t="s">
        <v>5</v>
      </c>
      <c r="C5" t="s">
        <v>7</v>
      </c>
    </row>
    <row r="6" spans="1:13">
      <c r="C6" t="s">
        <v>6</v>
      </c>
      <c r="F6" s="1">
        <v>240000000</v>
      </c>
      <c r="G6" t="s">
        <v>8</v>
      </c>
    </row>
    <row r="7" spans="1:13">
      <c r="C7" t="s">
        <v>9</v>
      </c>
      <c r="G7">
        <v>0.105</v>
      </c>
    </row>
    <row r="9" spans="1:13">
      <c r="C9" t="s">
        <v>10</v>
      </c>
      <c r="G9" s="3"/>
    </row>
    <row r="10" spans="1:13">
      <c r="C10" t="s">
        <v>11</v>
      </c>
    </row>
    <row r="11" spans="1:13">
      <c r="C11" t="s">
        <v>12</v>
      </c>
      <c r="D11" t="s">
        <v>14</v>
      </c>
      <c r="E11" s="2">
        <v>44408</v>
      </c>
      <c r="F11" t="s">
        <v>15</v>
      </c>
      <c r="G11" s="2">
        <v>44773</v>
      </c>
      <c r="H11" t="s">
        <v>16</v>
      </c>
      <c r="I11" s="2" t="s">
        <v>17</v>
      </c>
      <c r="J11" t="s">
        <v>18</v>
      </c>
      <c r="K11" s="2" t="s">
        <v>19</v>
      </c>
      <c r="L11" t="s">
        <v>20</v>
      </c>
      <c r="M11" s="2" t="s">
        <v>21</v>
      </c>
    </row>
    <row r="12" spans="1:13">
      <c r="C12" t="s">
        <v>13</v>
      </c>
      <c r="D12">
        <v>0.5</v>
      </c>
      <c r="E12">
        <v>1</v>
      </c>
      <c r="F12">
        <v>1.5</v>
      </c>
      <c r="G12">
        <v>2</v>
      </c>
      <c r="H12">
        <v>2.5</v>
      </c>
      <c r="I12">
        <v>3</v>
      </c>
      <c r="J12">
        <v>3.5</v>
      </c>
      <c r="K12">
        <v>4</v>
      </c>
      <c r="L12">
        <v>4.5</v>
      </c>
      <c r="M12">
        <v>5</v>
      </c>
    </row>
    <row r="13" spans="1:13">
      <c r="C13" t="s">
        <v>22</v>
      </c>
      <c r="D13">
        <f>50*$G$7</f>
        <v>5.25</v>
      </c>
      <c r="E13">
        <f t="shared" ref="E13:L13" si="0">50*$G$7</f>
        <v>5.25</v>
      </c>
      <c r="F13">
        <f t="shared" si="0"/>
        <v>5.25</v>
      </c>
      <c r="G13">
        <f t="shared" si="0"/>
        <v>5.25</v>
      </c>
      <c r="H13">
        <f t="shared" si="0"/>
        <v>5.25</v>
      </c>
      <c r="I13">
        <f t="shared" si="0"/>
        <v>5.25</v>
      </c>
      <c r="J13">
        <f t="shared" si="0"/>
        <v>5.25</v>
      </c>
      <c r="K13">
        <f t="shared" si="0"/>
        <v>5.25</v>
      </c>
      <c r="L13">
        <f t="shared" si="0"/>
        <v>5.25</v>
      </c>
      <c r="M13">
        <f>100*(1+G7/2)</f>
        <v>105.25</v>
      </c>
    </row>
    <row r="15" spans="1:13">
      <c r="C15" t="s">
        <v>23</v>
      </c>
      <c r="D15">
        <v>100</v>
      </c>
      <c r="E15" t="s">
        <v>24</v>
      </c>
    </row>
    <row r="16" spans="1:13">
      <c r="C16" t="s">
        <v>25</v>
      </c>
      <c r="D16" t="s">
        <v>26</v>
      </c>
    </row>
    <row r="17" spans="1:13">
      <c r="D17">
        <f>G7</f>
        <v>0.105</v>
      </c>
      <c r="E17" t="s">
        <v>27</v>
      </c>
    </row>
    <row r="18" spans="1:13">
      <c r="D18">
        <f>LN((1+G7/2)^2)</f>
        <v>0.10233657314879886</v>
      </c>
      <c r="E18" t="s">
        <v>28</v>
      </c>
    </row>
    <row r="19" spans="1:13">
      <c r="C19" t="s">
        <v>29</v>
      </c>
    </row>
    <row r="20" spans="1:13">
      <c r="C20" t="s">
        <v>30</v>
      </c>
      <c r="D20">
        <f>EXP(-D12*$D$18)</f>
        <v>0.95011876484560565</v>
      </c>
      <c r="E20">
        <f t="shared" ref="E20:M20" si="1">EXP(-E12*$D$18)</f>
        <v>0.90272566731173942</v>
      </c>
      <c r="F20">
        <f t="shared" si="1"/>
        <v>0.85769659602065496</v>
      </c>
      <c r="G20">
        <f t="shared" si="1"/>
        <v>0.81491363042342513</v>
      </c>
      <c r="H20">
        <f t="shared" si="1"/>
        <v>0.77426473199375312</v>
      </c>
      <c r="I20">
        <f t="shared" si="1"/>
        <v>0.7356434508254186</v>
      </c>
      <c r="J20">
        <f t="shared" si="1"/>
        <v>0.6989486468650058</v>
      </c>
      <c r="K20">
        <f t="shared" si="1"/>
        <v>0.66408422504988684</v>
      </c>
      <c r="L20">
        <f t="shared" si="1"/>
        <v>0.63095888365784969</v>
      </c>
      <c r="M20">
        <f t="shared" si="1"/>
        <v>0.59948587520935837</v>
      </c>
    </row>
    <row r="21" spans="1:13">
      <c r="C21" t="s">
        <v>31</v>
      </c>
      <c r="D21">
        <f>D13*D20</f>
        <v>4.9881235154394297</v>
      </c>
      <c r="E21">
        <f t="shared" ref="E21:M21" si="2">E13*E20</f>
        <v>4.7393097533866317</v>
      </c>
      <c r="F21">
        <f t="shared" si="2"/>
        <v>4.5029071291084382</v>
      </c>
      <c r="G21">
        <f t="shared" si="2"/>
        <v>4.2782965597229818</v>
      </c>
      <c r="H21">
        <f t="shared" si="2"/>
        <v>4.0648898429672036</v>
      </c>
      <c r="I21">
        <f t="shared" si="2"/>
        <v>3.8621281168334476</v>
      </c>
      <c r="J21">
        <f t="shared" si="2"/>
        <v>3.6694803960412803</v>
      </c>
      <c r="K21">
        <f t="shared" si="2"/>
        <v>3.4864421815119058</v>
      </c>
      <c r="L21">
        <f t="shared" si="2"/>
        <v>3.3125341392037111</v>
      </c>
      <c r="M21">
        <f t="shared" si="2"/>
        <v>63.095888365784965</v>
      </c>
    </row>
    <row r="22" spans="1:13">
      <c r="C22">
        <f>SUM(D21:M21)</f>
        <v>100</v>
      </c>
    </row>
    <row r="24" spans="1:13">
      <c r="C24" t="s">
        <v>32</v>
      </c>
      <c r="H24">
        <v>4.4999999999999997E-3</v>
      </c>
      <c r="I24" t="s">
        <v>33</v>
      </c>
    </row>
    <row r="27" spans="1:13">
      <c r="A27" t="s">
        <v>34</v>
      </c>
    </row>
    <row r="29" spans="1:13">
      <c r="B29" t="s">
        <v>35</v>
      </c>
    </row>
    <row r="30" spans="1:13">
      <c r="B30" t="s">
        <v>36</v>
      </c>
      <c r="H30">
        <v>0.03</v>
      </c>
      <c r="I30" t="s">
        <v>37</v>
      </c>
    </row>
    <row r="31" spans="1:13">
      <c r="C31" t="s">
        <v>38</v>
      </c>
    </row>
    <row r="32" spans="1:13">
      <c r="A32" t="s">
        <v>47</v>
      </c>
      <c r="B32">
        <v>9.7836573148798955E-2</v>
      </c>
    </row>
    <row r="34" spans="1:15">
      <c r="C34" t="s">
        <v>12</v>
      </c>
      <c r="D34" t="s">
        <v>14</v>
      </c>
      <c r="E34" s="2">
        <v>44408</v>
      </c>
      <c r="F34" t="s">
        <v>15</v>
      </c>
      <c r="G34" s="2">
        <v>44773</v>
      </c>
      <c r="H34" t="s">
        <v>16</v>
      </c>
      <c r="I34" s="2" t="s">
        <v>17</v>
      </c>
      <c r="J34" t="s">
        <v>18</v>
      </c>
      <c r="K34" s="2" t="s">
        <v>19</v>
      </c>
      <c r="L34" t="s">
        <v>20</v>
      </c>
      <c r="M34" s="2" t="s">
        <v>21</v>
      </c>
    </row>
    <row r="35" spans="1:15">
      <c r="C35" t="s">
        <v>13</v>
      </c>
      <c r="D35">
        <v>0.5</v>
      </c>
      <c r="E35">
        <v>1</v>
      </c>
      <c r="F35">
        <v>1.5</v>
      </c>
      <c r="G35">
        <v>2</v>
      </c>
      <c r="H35">
        <v>2.5</v>
      </c>
      <c r="I35">
        <v>3</v>
      </c>
      <c r="J35">
        <v>3.5</v>
      </c>
      <c r="K35">
        <v>4</v>
      </c>
      <c r="L35">
        <v>4.5</v>
      </c>
      <c r="M35">
        <v>5</v>
      </c>
    </row>
    <row r="36" spans="1:15">
      <c r="B36" t="s">
        <v>39</v>
      </c>
      <c r="D36">
        <f>EXP(-$B$32*D35)</f>
        <v>0.95225893885938795</v>
      </c>
      <c r="E36">
        <f t="shared" ref="E36:M36" si="3">EXP(-$B$32*E35)</f>
        <v>0.9067970866376075</v>
      </c>
      <c r="F36">
        <f t="shared" si="3"/>
        <v>0.86350563148231263</v>
      </c>
      <c r="G36">
        <f t="shared" si="3"/>
        <v>0.82228095633445275</v>
      </c>
      <c r="H36">
        <f t="shared" si="3"/>
        <v>0.78302439092332865</v>
      </c>
      <c r="I36">
        <f t="shared" si="3"/>
        <v>0.74564197560166745</v>
      </c>
      <c r="J36">
        <f t="shared" si="3"/>
        <v>0.71004423645546144</v>
      </c>
      <c r="K36">
        <f t="shared" si="3"/>
        <v>0.67614597115030217</v>
      </c>
      <c r="L36">
        <f t="shared" si="3"/>
        <v>0.64386604500163702</v>
      </c>
      <c r="M36">
        <f t="shared" si="3"/>
        <v>0.61312719678084981</v>
      </c>
    </row>
    <row r="37" spans="1:15">
      <c r="B37" t="s">
        <v>57</v>
      </c>
      <c r="D37">
        <f>1-D36</f>
        <v>4.7741061140612051E-2</v>
      </c>
      <c r="E37">
        <f>D36-E36</f>
        <v>4.5461852221780452E-2</v>
      </c>
      <c r="F37">
        <f t="shared" ref="F37:M37" si="4">E36-F36</f>
        <v>4.3291455155294867E-2</v>
      </c>
      <c r="G37">
        <f t="shared" si="4"/>
        <v>4.1224675147859879E-2</v>
      </c>
      <c r="H37">
        <f t="shared" si="4"/>
        <v>3.92565654111241E-2</v>
      </c>
      <c r="I37">
        <f t="shared" si="4"/>
        <v>3.73824153216612E-2</v>
      </c>
      <c r="J37">
        <f t="shared" si="4"/>
        <v>3.5597739146206009E-2</v>
      </c>
      <c r="K37">
        <f t="shared" si="4"/>
        <v>3.389826530515927E-2</v>
      </c>
      <c r="L37">
        <f t="shared" si="4"/>
        <v>3.227992614866515E-2</v>
      </c>
      <c r="M37">
        <f t="shared" si="4"/>
        <v>3.0738848220787207E-2</v>
      </c>
      <c r="N37">
        <f>SUM(D37:M37)</f>
        <v>0.38687280321915019</v>
      </c>
      <c r="O37" s="6">
        <f>M36+N37</f>
        <v>1</v>
      </c>
    </row>
    <row r="38" spans="1:15">
      <c r="B38" t="s">
        <v>41</v>
      </c>
      <c r="D38">
        <f>50*$D$17</f>
        <v>5.25</v>
      </c>
      <c r="E38">
        <f t="shared" ref="E38:L38" si="5">50*$D$17</f>
        <v>5.25</v>
      </c>
      <c r="F38">
        <f t="shared" si="5"/>
        <v>5.25</v>
      </c>
      <c r="G38">
        <f t="shared" si="5"/>
        <v>5.25</v>
      </c>
      <c r="H38">
        <f t="shared" si="5"/>
        <v>5.25</v>
      </c>
      <c r="I38">
        <f t="shared" si="5"/>
        <v>5.25</v>
      </c>
      <c r="J38">
        <f t="shared" si="5"/>
        <v>5.25</v>
      </c>
      <c r="K38">
        <f t="shared" si="5"/>
        <v>5.25</v>
      </c>
      <c r="L38">
        <f t="shared" si="5"/>
        <v>5.25</v>
      </c>
      <c r="M38">
        <f>100*(1+D17/2)</f>
        <v>105.25</v>
      </c>
    </row>
    <row r="39" spans="1:15">
      <c r="B39" t="s">
        <v>40</v>
      </c>
      <c r="D39">
        <f>D36*D38</f>
        <v>4.9993594290117871</v>
      </c>
      <c r="E39">
        <f t="shared" ref="E39:M39" si="6">E36*E38</f>
        <v>4.7606847048474394</v>
      </c>
      <c r="F39">
        <f t="shared" si="6"/>
        <v>4.5334045652821411</v>
      </c>
      <c r="G39">
        <f t="shared" si="6"/>
        <v>4.3169750207558772</v>
      </c>
      <c r="H39">
        <f t="shared" si="6"/>
        <v>4.1108780523474753</v>
      </c>
      <c r="I39">
        <f t="shared" si="6"/>
        <v>3.9146203719087542</v>
      </c>
      <c r="J39">
        <f t="shared" si="6"/>
        <v>3.7277322413911724</v>
      </c>
      <c r="K39">
        <f t="shared" si="6"/>
        <v>3.5497663485390865</v>
      </c>
      <c r="L39">
        <f t="shared" si="6"/>
        <v>3.3802967362585945</v>
      </c>
      <c r="M39">
        <f t="shared" si="6"/>
        <v>64.531637461184445</v>
      </c>
    </row>
    <row r="40" spans="1:15">
      <c r="B40" t="s">
        <v>43</v>
      </c>
      <c r="D40">
        <f>EXP(-$H$24*D35)</f>
        <v>0.99775252935262992</v>
      </c>
      <c r="E40">
        <f t="shared" ref="E40:L40" si="7">EXP(-$H$24*E35)</f>
        <v>0.99551010982957056</v>
      </c>
      <c r="F40">
        <f t="shared" si="7"/>
        <v>0.99327273007856842</v>
      </c>
      <c r="G40">
        <f t="shared" si="7"/>
        <v>0.99104037877288365</v>
      </c>
      <c r="H40">
        <f t="shared" si="7"/>
        <v>0.98881304461123309</v>
      </c>
      <c r="I40">
        <f t="shared" si="7"/>
        <v>0.98659071631773265</v>
      </c>
      <c r="J40">
        <f t="shared" si="7"/>
        <v>0.98437338264184071</v>
      </c>
      <c r="K40">
        <f t="shared" si="7"/>
        <v>0.98216103235830077</v>
      </c>
      <c r="L40">
        <f t="shared" si="7"/>
        <v>0.9799536542670847</v>
      </c>
      <c r="M40">
        <f>EXP(-$H$24*M35)</f>
        <v>0.97775123719333634</v>
      </c>
    </row>
    <row r="41" spans="1:15">
      <c r="B41" t="s">
        <v>42</v>
      </c>
      <c r="D41">
        <f>D39*D40</f>
        <v>4.9881235154394306</v>
      </c>
      <c r="E41">
        <f t="shared" ref="E41:M41" si="8">E39*E40</f>
        <v>4.7393097533866309</v>
      </c>
      <c r="F41">
        <f t="shared" si="8"/>
        <v>4.5029071291084382</v>
      </c>
      <c r="G41">
        <f t="shared" si="8"/>
        <v>4.2782965597229818</v>
      </c>
      <c r="H41">
        <f t="shared" si="8"/>
        <v>4.0648898429672027</v>
      </c>
      <c r="I41">
        <f t="shared" si="8"/>
        <v>3.8621281168334467</v>
      </c>
      <c r="J41">
        <f t="shared" si="8"/>
        <v>3.669480396041279</v>
      </c>
      <c r="K41">
        <f t="shared" si="8"/>
        <v>3.4864421815119049</v>
      </c>
      <c r="L41">
        <f t="shared" si="8"/>
        <v>3.3125341392037093</v>
      </c>
      <c r="M41">
        <f t="shared" si="8"/>
        <v>63.095888365784944</v>
      </c>
    </row>
    <row r="42" spans="1:15">
      <c r="C42">
        <f>SUM(D41:M41)</f>
        <v>99.999999999999972</v>
      </c>
    </row>
    <row r="44" spans="1:15">
      <c r="A44" t="s">
        <v>44</v>
      </c>
    </row>
    <row r="45" spans="1:15">
      <c r="A45" t="s">
        <v>45</v>
      </c>
      <c r="B45">
        <f>(C42-C22)^2</f>
        <v>8.0779356694631609E-28</v>
      </c>
      <c r="C45" t="s">
        <v>46</v>
      </c>
      <c r="I45" t="s">
        <v>48</v>
      </c>
    </row>
    <row r="46" spans="1:15">
      <c r="B46" t="s">
        <v>49</v>
      </c>
    </row>
    <row r="48" spans="1:15">
      <c r="A48" t="s">
        <v>50</v>
      </c>
    </row>
    <row r="49" spans="1:14">
      <c r="B49" t="s">
        <v>51</v>
      </c>
    </row>
    <row r="51" spans="1:14">
      <c r="B51" t="s">
        <v>52</v>
      </c>
    </row>
    <row r="52" spans="1:14">
      <c r="B52" t="s">
        <v>53</v>
      </c>
    </row>
    <row r="54" spans="1:14">
      <c r="A54" t="s">
        <v>61</v>
      </c>
    </row>
    <row r="55" spans="1:14">
      <c r="A55" t="s">
        <v>62</v>
      </c>
      <c r="I55">
        <f>1-D36</f>
        <v>4.7741061140612051E-2</v>
      </c>
      <c r="J55" t="s">
        <v>63</v>
      </c>
    </row>
    <row r="56" spans="1:14">
      <c r="A56" t="s">
        <v>64</v>
      </c>
    </row>
    <row r="57" spans="1:14">
      <c r="A57" t="s">
        <v>54</v>
      </c>
      <c r="C57">
        <v>5</v>
      </c>
    </row>
    <row r="58" spans="1:14">
      <c r="A58" t="s">
        <v>55</v>
      </c>
      <c r="C58">
        <f>G7</f>
        <v>0.105</v>
      </c>
    </row>
    <row r="59" spans="1:14">
      <c r="A59" t="s">
        <v>56</v>
      </c>
      <c r="C59">
        <f>B32</f>
        <v>9.7836573148798955E-2</v>
      </c>
    </row>
    <row r="61" spans="1:14">
      <c r="A61" t="s">
        <v>65</v>
      </c>
      <c r="C61" s="1"/>
      <c r="I61" s="4"/>
    </row>
    <row r="62" spans="1:14">
      <c r="C62" t="s">
        <v>66</v>
      </c>
      <c r="E62">
        <v>0.5</v>
      </c>
      <c r="F62">
        <v>1</v>
      </c>
      <c r="G62">
        <v>1.5</v>
      </c>
      <c r="H62">
        <v>2</v>
      </c>
      <c r="I62">
        <v>2.5</v>
      </c>
      <c r="J62">
        <v>3</v>
      </c>
      <c r="K62">
        <v>3.5</v>
      </c>
      <c r="L62">
        <v>4</v>
      </c>
      <c r="M62">
        <v>4.5</v>
      </c>
      <c r="N62">
        <v>5</v>
      </c>
    </row>
    <row r="63" spans="1:14">
      <c r="E63">
        <v>5.25</v>
      </c>
      <c r="F63">
        <v>5.25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6" spans="1:20">
      <c r="A66" t="s">
        <v>67</v>
      </c>
      <c r="D66" t="s">
        <v>87</v>
      </c>
    </row>
    <row r="67" spans="1:20">
      <c r="A67" t="s">
        <v>86</v>
      </c>
    </row>
    <row r="71" spans="1:20">
      <c r="A71" t="s">
        <v>69</v>
      </c>
      <c r="C71" s="8">
        <v>10000000</v>
      </c>
      <c r="D71" t="s">
        <v>70</v>
      </c>
      <c r="F71" t="s">
        <v>76</v>
      </c>
      <c r="O71" s="5">
        <f>C71*100</f>
        <v>1000000000</v>
      </c>
    </row>
    <row r="74" spans="1:20">
      <c r="B74" t="s">
        <v>68</v>
      </c>
      <c r="E74">
        <v>0.5</v>
      </c>
      <c r="F74">
        <v>1</v>
      </c>
      <c r="G74">
        <v>1.5</v>
      </c>
      <c r="H74">
        <v>2</v>
      </c>
      <c r="I74">
        <v>2.5</v>
      </c>
      <c r="J74">
        <v>3</v>
      </c>
      <c r="K74">
        <v>3.5</v>
      </c>
      <c r="L74">
        <v>4</v>
      </c>
      <c r="M74">
        <v>4.5</v>
      </c>
      <c r="N74">
        <v>5</v>
      </c>
    </row>
    <row r="75" spans="1:20">
      <c r="C75" t="s">
        <v>71</v>
      </c>
      <c r="E75">
        <v>49996563.75</v>
      </c>
      <c r="F75">
        <v>47609698.5</v>
      </c>
      <c r="G75">
        <v>45334632</v>
      </c>
      <c r="H75">
        <v>43172445.75</v>
      </c>
      <c r="I75">
        <v>41109594.75</v>
      </c>
      <c r="J75">
        <v>39148236.75</v>
      </c>
      <c r="K75">
        <v>37278176.25</v>
      </c>
      <c r="L75">
        <v>35496909</v>
      </c>
      <c r="M75">
        <v>33806220</v>
      </c>
      <c r="N75">
        <v>645339848.75</v>
      </c>
    </row>
    <row r="76" spans="1:20">
      <c r="B76" t="s">
        <v>72</v>
      </c>
      <c r="E76">
        <v>9523155</v>
      </c>
      <c r="F76">
        <v>9068514</v>
      </c>
      <c r="G76">
        <v>8635168</v>
      </c>
      <c r="H76">
        <v>8223323</v>
      </c>
      <c r="I76">
        <v>7830399</v>
      </c>
      <c r="J76">
        <v>7456807</v>
      </c>
      <c r="K76">
        <v>7100605</v>
      </c>
      <c r="L76">
        <v>6761316</v>
      </c>
      <c r="M76">
        <v>6439280</v>
      </c>
      <c r="N76">
        <v>6131495</v>
      </c>
      <c r="O76" s="10" t="s">
        <v>80</v>
      </c>
    </row>
    <row r="77" spans="1:20">
      <c r="A77" t="s">
        <v>75</v>
      </c>
      <c r="E77" s="5">
        <f>C71-E76</f>
        <v>476845</v>
      </c>
      <c r="F77" s="5">
        <f>E76-F76</f>
        <v>454641</v>
      </c>
      <c r="G77" s="5">
        <f t="shared" ref="G77:N77" si="9">F76-G76</f>
        <v>433346</v>
      </c>
      <c r="H77" s="5">
        <f t="shared" si="9"/>
        <v>411845</v>
      </c>
      <c r="I77" s="5">
        <f t="shared" si="9"/>
        <v>392924</v>
      </c>
      <c r="J77" s="5">
        <f t="shared" si="9"/>
        <v>373592</v>
      </c>
      <c r="K77" s="5">
        <f t="shared" si="9"/>
        <v>356202</v>
      </c>
      <c r="L77" s="5">
        <f t="shared" si="9"/>
        <v>339289</v>
      </c>
      <c r="M77" s="5">
        <f t="shared" si="9"/>
        <v>322036</v>
      </c>
      <c r="N77" s="5">
        <f t="shared" si="9"/>
        <v>307785</v>
      </c>
      <c r="O77" s="10" t="s">
        <v>81</v>
      </c>
      <c r="T77">
        <f>EXP(-C59*N74)*C71</f>
        <v>6131271.9678084981</v>
      </c>
    </row>
    <row r="78" spans="1:20">
      <c r="C78" t="s">
        <v>74</v>
      </c>
      <c r="E78">
        <f>EXP(-$H$24*E74)</f>
        <v>0.99775252935262992</v>
      </c>
      <c r="F78">
        <f t="shared" ref="F78:N78" si="10">EXP(-$H$24*F74)</f>
        <v>0.99551010982957056</v>
      </c>
      <c r="G78">
        <f t="shared" si="10"/>
        <v>0.99327273007856842</v>
      </c>
      <c r="H78">
        <f t="shared" si="10"/>
        <v>0.99104037877288365</v>
      </c>
      <c r="I78">
        <f t="shared" si="10"/>
        <v>0.98881304461123309</v>
      </c>
      <c r="J78">
        <f t="shared" si="10"/>
        <v>0.98659071631773265</v>
      </c>
      <c r="K78">
        <f t="shared" si="10"/>
        <v>0.98437338264184071</v>
      </c>
      <c r="L78">
        <f t="shared" si="10"/>
        <v>0.98216103235830077</v>
      </c>
      <c r="M78">
        <f t="shared" si="10"/>
        <v>0.9799536542670847</v>
      </c>
      <c r="N78">
        <f t="shared" si="10"/>
        <v>0.97775123719333634</v>
      </c>
    </row>
    <row r="79" spans="1:20">
      <c r="B79" t="s">
        <v>73</v>
      </c>
      <c r="E79">
        <f>E75*E78</f>
        <v>49884197.940502509</v>
      </c>
      <c r="F79">
        <f t="shared" ref="F79:N79" si="11">F75*F78</f>
        <v>47395936.182687737</v>
      </c>
      <c r="G79">
        <f t="shared" si="11"/>
        <v>45029653.69374723</v>
      </c>
      <c r="H79">
        <f t="shared" si="11"/>
        <v>42785636.98863177</v>
      </c>
      <c r="I79">
        <f t="shared" si="11"/>
        <v>40649703.547481462</v>
      </c>
      <c r="J79">
        <f t="shared" si="11"/>
        <v>38623286.937758684</v>
      </c>
      <c r="K79">
        <f t="shared" si="11"/>
        <v>36695644.453931227</v>
      </c>
      <c r="L79">
        <f t="shared" si="11"/>
        <v>34863680.78896866</v>
      </c>
      <c r="M79">
        <f t="shared" si="11"/>
        <v>33128528.825957004</v>
      </c>
      <c r="N79">
        <f t="shared" si="11"/>
        <v>630981835.525473</v>
      </c>
    </row>
    <row r="80" spans="1:20">
      <c r="D80" s="9">
        <f>SUM(E79:N79)</f>
        <v>1000038104.8851392</v>
      </c>
    </row>
    <row r="81" spans="1:4">
      <c r="A81" t="s">
        <v>77</v>
      </c>
    </row>
    <row r="82" spans="1:4">
      <c r="A82" t="s">
        <v>78</v>
      </c>
    </row>
    <row r="83" spans="1:4">
      <c r="A83" t="s">
        <v>79</v>
      </c>
    </row>
    <row r="88" spans="1:4">
      <c r="A88" t="s">
        <v>82</v>
      </c>
    </row>
    <row r="89" spans="1:4">
      <c r="A89" t="s">
        <v>83</v>
      </c>
    </row>
    <row r="90" spans="1:4">
      <c r="A90" t="s">
        <v>88</v>
      </c>
    </row>
    <row r="91" spans="1:4">
      <c r="A91" t="s">
        <v>84</v>
      </c>
      <c r="C91">
        <v>5</v>
      </c>
    </row>
    <row r="92" spans="1:4">
      <c r="A92" t="s">
        <v>85</v>
      </c>
      <c r="C92">
        <v>4.4999999999999997E-3</v>
      </c>
    </row>
    <row r="96" spans="1:4">
      <c r="C96">
        <v>6131467</v>
      </c>
      <c r="D96" s="7">
        <v>1000029254.9431336</v>
      </c>
    </row>
    <row r="97" spans="3:4">
      <c r="C97">
        <v>6131175</v>
      </c>
      <c r="D97" s="7">
        <v>999988871.6391083</v>
      </c>
    </row>
    <row r="98" spans="3:4">
      <c r="C98">
        <v>6131685</v>
      </c>
      <c r="D98" s="7">
        <v>1000048763.1400571</v>
      </c>
    </row>
    <row r="99" spans="3:4">
      <c r="C99">
        <v>6131516</v>
      </c>
      <c r="D99" s="7">
        <v>1000003772.368477</v>
      </c>
    </row>
    <row r="100" spans="3:4">
      <c r="C100">
        <v>6131008</v>
      </c>
      <c r="D100" s="7">
        <v>999953198.73211038</v>
      </c>
    </row>
    <row r="1089" spans="1:23">
      <c r="W1089" s="7" t="e">
        <f>AVERAGE(#REF!)</f>
        <v>#REF!</v>
      </c>
    </row>
    <row r="1091" spans="1:23">
      <c r="A1091" t="s">
        <v>58</v>
      </c>
      <c r="C1091" s="5" t="e">
        <f>AVERAGE(#REF!)</f>
        <v>#REF!</v>
      </c>
    </row>
    <row r="1092" spans="1:23">
      <c r="A1092" t="s">
        <v>59</v>
      </c>
      <c r="C1092" s="5" t="e">
        <f>STDEV(#REF!)</f>
        <v>#REF!</v>
      </c>
    </row>
    <row r="1093" spans="1:23">
      <c r="A1093" t="s">
        <v>60</v>
      </c>
      <c r="C1093" s="5" t="e">
        <f>MEDIAN(#REF!)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2020-11-16T19:51:23Z</dcterms:created>
  <dcterms:modified xsi:type="dcterms:W3CDTF">2020-11-20T18:42:15Z</dcterms:modified>
</cp:coreProperties>
</file>