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lamlap/classes/510/2019/quizzes/"/>
    </mc:Choice>
  </mc:AlternateContent>
  <xr:revisionPtr revIDLastSave="0" documentId="13_ncr:1_{7F98DDE0-3CA3-DA43-8AE3-7147F272CCA4}" xr6:coauthVersionLast="45" xr6:coauthVersionMax="45" xr10:uidLastSave="{00000000-0000-0000-0000-000000000000}"/>
  <bookViews>
    <workbookView xWindow="3680" yWindow="1800" windowWidth="27640" windowHeight="16940" xr2:uid="{5792A3E6-CB2C-9F4D-97EA-B9C5E6F6AC3F}"/>
  </bookViews>
  <sheets>
    <sheet name="Ke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70" i="1" l="1"/>
  <c r="E70" i="1"/>
  <c r="F70" i="1"/>
  <c r="D70" i="1"/>
  <c r="I62" i="1"/>
  <c r="H60" i="1"/>
  <c r="C64" i="1" s="1"/>
  <c r="D5" i="1"/>
  <c r="E50" i="1"/>
  <c r="F50" i="1"/>
  <c r="D50" i="1"/>
  <c r="K40" i="1"/>
  <c r="K39" i="1"/>
  <c r="K41" i="1" s="1"/>
  <c r="K38" i="1"/>
  <c r="O44" i="1" s="1"/>
  <c r="E32" i="1"/>
  <c r="F32" i="1"/>
  <c r="D32" i="1"/>
  <c r="F31" i="1"/>
  <c r="E31" i="1"/>
  <c r="E33" i="1" s="1"/>
  <c r="E51" i="1" s="1"/>
  <c r="D31" i="1"/>
  <c r="C11" i="1"/>
  <c r="E6" i="1"/>
  <c r="F6" i="1"/>
  <c r="G6" i="1"/>
  <c r="H6" i="1"/>
  <c r="I6" i="1"/>
  <c r="J6" i="1"/>
  <c r="K6" i="1"/>
  <c r="L6" i="1"/>
  <c r="M6" i="1"/>
  <c r="N6" i="1"/>
  <c r="O6" i="1"/>
  <c r="D6" i="1"/>
  <c r="D7" i="1" s="1"/>
  <c r="O5" i="1"/>
  <c r="O7" i="1" s="1"/>
  <c r="E5" i="1"/>
  <c r="F5" i="1"/>
  <c r="G5" i="1"/>
  <c r="H5" i="1"/>
  <c r="I5" i="1"/>
  <c r="J5" i="1"/>
  <c r="K5" i="1"/>
  <c r="L5" i="1"/>
  <c r="M5" i="1"/>
  <c r="N5" i="1"/>
  <c r="O43" i="1" l="1"/>
  <c r="D42" i="1"/>
  <c r="F42" i="1"/>
  <c r="E42" i="1"/>
  <c r="C65" i="1"/>
  <c r="C66" i="1" s="1"/>
  <c r="H75" i="1" s="1"/>
  <c r="F43" i="1"/>
  <c r="K7" i="1"/>
  <c r="J7" i="1"/>
  <c r="E43" i="1"/>
  <c r="D33" i="1"/>
  <c r="D51" i="1"/>
  <c r="C52" i="1" s="1"/>
  <c r="F33" i="1"/>
  <c r="F51" i="1"/>
  <c r="I61" i="1"/>
  <c r="D43" i="1"/>
  <c r="C44" i="1" s="1"/>
  <c r="N7" i="1"/>
  <c r="L7" i="1"/>
  <c r="H7" i="1"/>
  <c r="C13" i="1"/>
  <c r="J19" i="1" s="1"/>
  <c r="I7" i="1"/>
  <c r="M7" i="1"/>
  <c r="F7" i="1"/>
  <c r="D15" i="1"/>
  <c r="H16" i="1" s="1"/>
  <c r="G7" i="1"/>
  <c r="E7" i="1"/>
  <c r="E71" i="1" l="1"/>
  <c r="E72" i="1" s="1"/>
  <c r="F71" i="1"/>
  <c r="F72" i="1" s="1"/>
  <c r="G71" i="1"/>
  <c r="G72" i="1" s="1"/>
  <c r="D71" i="1"/>
  <c r="D72" i="1" s="1"/>
  <c r="H74" i="1"/>
  <c r="C8" i="1"/>
  <c r="F14" i="1"/>
  <c r="J18" i="1" s="1"/>
</calcChain>
</file>

<file path=xl/sharedStrings.xml><?xml version="1.0" encoding="utf-8"?>
<sst xmlns="http://schemas.openxmlformats.org/spreadsheetml/2006/main" count="72" uniqueCount="63">
  <si>
    <t>1.  ITT 6-year Bonds</t>
  </si>
  <si>
    <t>Coupon:</t>
  </si>
  <si>
    <t>Time-line of bond's cash flows:</t>
  </si>
  <si>
    <t>Time (Years):</t>
  </si>
  <si>
    <t>ytm:</t>
  </si>
  <si>
    <t xml:space="preserve"> cc</t>
  </si>
  <si>
    <t>df:</t>
  </si>
  <si>
    <t>PV:</t>
  </si>
  <si>
    <t>Promised CF:</t>
  </si>
  <si>
    <t>6-year T-Note cc ytm:</t>
  </si>
  <si>
    <t>Credit Spread:</t>
  </si>
  <si>
    <t xml:space="preserve"> 170 basis points</t>
  </si>
  <si>
    <t>Hazard rate:</t>
  </si>
  <si>
    <t xml:space="preserve">  85 basis points.  Our rule of thumb is that 1/2 of the credit spread is compensation for expected loss (and therefore is the hazard rate), and the remaining half is the risk premium.</t>
  </si>
  <si>
    <t>6-year survival probability:</t>
  </si>
  <si>
    <t>So the probability that the bond will be worth 0 at any time prior to maturity is:</t>
  </si>
  <si>
    <t>Expected return on the bond is computed by adding the risk premium to the term-matched Treasury yield:</t>
  </si>
  <si>
    <t xml:space="preserve">  '==&gt; Risk premium:</t>
  </si>
  <si>
    <t xml:space="preserve">  Alternately, we can compute the expected return by subtracting the hazard rate from the bond's ytm:</t>
  </si>
  <si>
    <t>2. L3Harris</t>
  </si>
  <si>
    <t>year bond, annual coupon payments</t>
  </si>
  <si>
    <t xml:space="preserve"> coupon rate</t>
  </si>
  <si>
    <t xml:space="preserve">  cc ytm on US Treasury:</t>
  </si>
  <si>
    <t>Surv Prob:</t>
  </si>
  <si>
    <t>E(CF):</t>
  </si>
  <si>
    <t>We find the bond's cc ytm by adding the Treasury rate to the hazard rate plus the risk premium.</t>
  </si>
  <si>
    <t>We know that the risk premium is equal to the hazard rate using our rule of thumb.  Therefore we have:</t>
  </si>
  <si>
    <t>Bond's cc ytm</t>
  </si>
  <si>
    <t>Treasury</t>
  </si>
  <si>
    <t>+ hazard rate</t>
  </si>
  <si>
    <t>+ Risk Premium</t>
  </si>
  <si>
    <t>df(@bond's ytm):</t>
  </si>
  <si>
    <t>-----   OR ----</t>
  </si>
  <si>
    <t>df(@UST ytm+ RP):</t>
  </si>
  <si>
    <r>
      <t xml:space="preserve">Discount the bond's  </t>
    </r>
    <r>
      <rPr>
        <i/>
        <sz val="12"/>
        <color theme="1"/>
        <rFont val="Calibri"/>
        <family val="2"/>
        <scheme val="minor"/>
      </rPr>
      <t>expected</t>
    </r>
    <r>
      <rPr>
        <sz val="12"/>
        <color theme="1"/>
        <rFont val="Calibri"/>
        <family val="2"/>
        <scheme val="minor"/>
      </rPr>
      <t xml:space="preserve"> cash flows at the cc Treasury ytm + the bond's risk premium:</t>
    </r>
  </si>
  <si>
    <r>
      <t xml:space="preserve">There are 2 natural ways to compute the bond's value.  The first is to discount the bond's </t>
    </r>
    <r>
      <rPr>
        <i/>
        <sz val="12"/>
        <color theme="1"/>
        <rFont val="Calibri"/>
        <family val="2"/>
        <scheme val="minor"/>
      </rPr>
      <t>promised</t>
    </r>
    <r>
      <rPr>
        <sz val="12"/>
        <color theme="1"/>
        <rFont val="Calibri"/>
        <family val="2"/>
        <scheme val="minor"/>
      </rPr>
      <t xml:space="preserve"> cash flows at its ytm.</t>
    </r>
  </si>
  <si>
    <t xml:space="preserve">  = ytm</t>
  </si>
  <si>
    <t xml:space="preserve">  Compensation for time</t>
  </si>
  <si>
    <t xml:space="preserve">  Compensation for expected loss</t>
  </si>
  <si>
    <t xml:space="preserve">  Compensation for fact that losses are correlated with the state of the economy.</t>
  </si>
  <si>
    <t xml:space="preserve">  (As long as everything is expressed on a cc basis.)</t>
  </si>
  <si>
    <t>3. Weyerhauser</t>
  </si>
  <si>
    <t>2-year 7.5% notes, selling for par.</t>
  </si>
  <si>
    <t xml:space="preserve">   Treasury yield:</t>
  </si>
  <si>
    <t>Obtain cc ytm:</t>
  </si>
  <si>
    <t>Semi-annually compounded ytm:</t>
  </si>
  <si>
    <t>Verify:</t>
  </si>
  <si>
    <t xml:space="preserve">     haz rate:</t>
  </si>
  <si>
    <t xml:space="preserve">    risk prem:</t>
  </si>
  <si>
    <t>Time Line:</t>
  </si>
  <si>
    <t xml:space="preserve">  Time (Yrs):</t>
  </si>
  <si>
    <t xml:space="preserve">  Promised Cash Flow:</t>
  </si>
  <si>
    <t xml:space="preserve">  Expected (Cash Flow):</t>
  </si>
  <si>
    <t xml:space="preserve">  Survival Probability:</t>
  </si>
  <si>
    <t>The expected return on a corporate bond equals the ytm minus the hazard rate:</t>
  </si>
  <si>
    <t>.  --  Alternately, it is the Treasury ytm + the risk premium:</t>
  </si>
  <si>
    <t>The expected return on the bond is:</t>
  </si>
  <si>
    <t xml:space="preserve">  the bond's ytm minus its hazard rate:</t>
  </si>
  <si>
    <t>- or - Treasury yield + Risk premium:</t>
  </si>
  <si>
    <t xml:space="preserve">    This is important.  It shows the rate  of return that an investor in the bond expects to earn if she hold the bond to maturity.</t>
  </si>
  <si>
    <t xml:space="preserve">        It also is the pre-tax cost of debt to the borrower.  The reason for this is that the borrower doesn't pay in the event of default. And those cases are reflected by the hazard rate.</t>
  </si>
  <si>
    <t xml:space="preserve">             The expected return does not include the hazard rate.  (This is the reason that the expected return on a natural disaster catastrophe bond is the riskfree rate.)</t>
  </si>
  <si>
    <t>Discussion: We are not told anything about the timing of the bond's cash flows so by convention, coupon payments are paid every 6 months.  This is not something that we can assume away.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</si>
</sst>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b/>
      <sz val="12"/>
      <color theme="1"/>
      <name val="Calibri"/>
      <family val="2"/>
      <scheme val="minor"/>
    </font>
    <font>
      <i/>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0" fontId="0" fillId="0" borderId="0" xfId="0" quotePrefix="1"/>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4D73A-66DE-2F46-8B9D-01414C327230}">
  <dimension ref="A1:O75"/>
  <sheetViews>
    <sheetView tabSelected="1" topLeftCell="A48" zoomScale="120" zoomScaleNormal="120" workbookViewId="0">
      <selection activeCell="D76" sqref="D75:D76"/>
    </sheetView>
  </sheetViews>
  <sheetFormatPr baseColWidth="10" defaultRowHeight="16" x14ac:dyDescent="0.2"/>
  <cols>
    <col min="2" max="2" width="13.33203125" customWidth="1"/>
    <col min="10" max="10" width="14.6640625" customWidth="1"/>
  </cols>
  <sheetData>
    <row r="1" spans="1:15" x14ac:dyDescent="0.2">
      <c r="A1" t="s">
        <v>0</v>
      </c>
      <c r="E1" t="s">
        <v>4</v>
      </c>
      <c r="F1">
        <v>3.3000000000000002E-2</v>
      </c>
      <c r="G1" t="s">
        <v>5</v>
      </c>
      <c r="H1" t="s">
        <v>9</v>
      </c>
      <c r="J1">
        <v>1.6E-2</v>
      </c>
    </row>
    <row r="2" spans="1:15" x14ac:dyDescent="0.2">
      <c r="B2" t="s">
        <v>1</v>
      </c>
      <c r="C2">
        <v>0.05</v>
      </c>
    </row>
    <row r="3" spans="1:15" x14ac:dyDescent="0.2">
      <c r="B3" t="s">
        <v>2</v>
      </c>
    </row>
    <row r="4" spans="1:15" x14ac:dyDescent="0.2">
      <c r="B4" t="s">
        <v>3</v>
      </c>
      <c r="C4">
        <v>0</v>
      </c>
      <c r="D4">
        <v>0.5</v>
      </c>
      <c r="E4">
        <v>1</v>
      </c>
      <c r="F4">
        <v>1.5</v>
      </c>
      <c r="G4">
        <v>2</v>
      </c>
      <c r="H4">
        <v>2.5</v>
      </c>
      <c r="I4">
        <v>3</v>
      </c>
      <c r="J4">
        <v>3.5</v>
      </c>
      <c r="K4">
        <v>4</v>
      </c>
      <c r="L4">
        <v>4.5</v>
      </c>
      <c r="M4">
        <v>5</v>
      </c>
      <c r="N4">
        <v>5.5</v>
      </c>
      <c r="O4">
        <v>6</v>
      </c>
    </row>
    <row r="5" spans="1:15" x14ac:dyDescent="0.2">
      <c r="B5" t="s">
        <v>8</v>
      </c>
      <c r="D5">
        <f>50*$C$2</f>
        <v>2.5</v>
      </c>
      <c r="E5">
        <f t="shared" ref="E5:N5" si="0">50*$C$2</f>
        <v>2.5</v>
      </c>
      <c r="F5">
        <f t="shared" si="0"/>
        <v>2.5</v>
      </c>
      <c r="G5">
        <f t="shared" si="0"/>
        <v>2.5</v>
      </c>
      <c r="H5">
        <f t="shared" si="0"/>
        <v>2.5</v>
      </c>
      <c r="I5">
        <f t="shared" si="0"/>
        <v>2.5</v>
      </c>
      <c r="J5">
        <f t="shared" si="0"/>
        <v>2.5</v>
      </c>
      <c r="K5">
        <f t="shared" si="0"/>
        <v>2.5</v>
      </c>
      <c r="L5">
        <f t="shared" si="0"/>
        <v>2.5</v>
      </c>
      <c r="M5">
        <f t="shared" si="0"/>
        <v>2.5</v>
      </c>
      <c r="N5">
        <f t="shared" si="0"/>
        <v>2.5</v>
      </c>
      <c r="O5">
        <f>100*(1+$C$2/2)</f>
        <v>102.49999999999999</v>
      </c>
    </row>
    <row r="6" spans="1:15" x14ac:dyDescent="0.2">
      <c r="B6" t="s">
        <v>6</v>
      </c>
      <c r="D6">
        <f>EXP(-D4*$F$1)</f>
        <v>0.98363537939067236</v>
      </c>
      <c r="E6">
        <f t="shared" ref="E6:O6" si="1">EXP(-E4*$F$1)</f>
        <v>0.96753855958903201</v>
      </c>
      <c r="F6">
        <f t="shared" si="1"/>
        <v>0.95170515813646217</v>
      </c>
      <c r="G6">
        <f t="shared" si="1"/>
        <v>0.93613086429161885</v>
      </c>
      <c r="H6">
        <f t="shared" si="1"/>
        <v>0.92081143785680453</v>
      </c>
      <c r="I6">
        <f t="shared" si="1"/>
        <v>0.9057427080235485</v>
      </c>
      <c r="J6">
        <f t="shared" si="1"/>
        <v>0.8909205722370781</v>
      </c>
      <c r="K6">
        <f t="shared" si="1"/>
        <v>0.87634099507937324</v>
      </c>
      <c r="L6">
        <f t="shared" si="1"/>
        <v>0.86200000717049874</v>
      </c>
      <c r="M6">
        <f t="shared" si="1"/>
        <v>0.84789370408791587</v>
      </c>
      <c r="N6">
        <f t="shared" si="1"/>
        <v>0.83401824530347957</v>
      </c>
      <c r="O6">
        <f t="shared" si="1"/>
        <v>0.82036985313783106</v>
      </c>
    </row>
    <row r="7" spans="1:15" x14ac:dyDescent="0.2">
      <c r="B7" t="s">
        <v>7</v>
      </c>
      <c r="D7">
        <f>D5*D6</f>
        <v>2.4590884484766811</v>
      </c>
      <c r="E7">
        <f t="shared" ref="E7:O7" si="2">E5*E6</f>
        <v>2.4188463989725801</v>
      </c>
      <c r="F7">
        <f t="shared" si="2"/>
        <v>2.3792628953411556</v>
      </c>
      <c r="G7">
        <f t="shared" si="2"/>
        <v>2.3403271607290472</v>
      </c>
      <c r="H7">
        <f t="shared" si="2"/>
        <v>2.3020285946420112</v>
      </c>
      <c r="I7">
        <f t="shared" si="2"/>
        <v>2.2643567700588711</v>
      </c>
      <c r="J7">
        <f t="shared" si="2"/>
        <v>2.2273014305926955</v>
      </c>
      <c r="K7">
        <f t="shared" si="2"/>
        <v>2.1908524876984332</v>
      </c>
      <c r="L7">
        <f t="shared" si="2"/>
        <v>2.155000017926247</v>
      </c>
      <c r="M7">
        <f t="shared" si="2"/>
        <v>2.1197342602197895</v>
      </c>
      <c r="N7">
        <f t="shared" si="2"/>
        <v>2.085045613258699</v>
      </c>
      <c r="O7">
        <f t="shared" si="2"/>
        <v>84.087909946627676</v>
      </c>
    </row>
    <row r="8" spans="1:15" x14ac:dyDescent="0.2">
      <c r="C8">
        <f>SUM(D7:O7)</f>
        <v>109.02975402454389</v>
      </c>
    </row>
    <row r="11" spans="1:15" x14ac:dyDescent="0.2">
      <c r="B11" s="1" t="s">
        <v>10</v>
      </c>
      <c r="C11" s="1">
        <f>F1-J1</f>
        <v>1.7000000000000001E-2</v>
      </c>
      <c r="D11" t="s">
        <v>11</v>
      </c>
    </row>
    <row r="13" spans="1:15" x14ac:dyDescent="0.2">
      <c r="B13" s="1" t="s">
        <v>12</v>
      </c>
      <c r="C13" s="1">
        <f>0.5*C11</f>
        <v>8.5000000000000006E-3</v>
      </c>
      <c r="D13" t="s">
        <v>13</v>
      </c>
    </row>
    <row r="14" spans="1:15" x14ac:dyDescent="0.2">
      <c r="D14" t="s">
        <v>17</v>
      </c>
      <c r="F14">
        <f>C11-C13</f>
        <v>8.5000000000000006E-3</v>
      </c>
    </row>
    <row r="15" spans="1:15" x14ac:dyDescent="0.2">
      <c r="B15" t="s">
        <v>14</v>
      </c>
      <c r="D15">
        <f>EXP(-6*C13)</f>
        <v>0.95027867053242698</v>
      </c>
    </row>
    <row r="16" spans="1:15" x14ac:dyDescent="0.2">
      <c r="B16" s="1" t="s">
        <v>15</v>
      </c>
      <c r="H16" s="1">
        <f>1-D15</f>
        <v>4.9721329467573017E-2</v>
      </c>
    </row>
    <row r="18" spans="1:11" x14ac:dyDescent="0.2">
      <c r="B18" s="1" t="s">
        <v>16</v>
      </c>
      <c r="J18" s="1">
        <f>J1+F14</f>
        <v>2.4500000000000001E-2</v>
      </c>
      <c r="K18" t="s">
        <v>40</v>
      </c>
    </row>
    <row r="19" spans="1:11" x14ac:dyDescent="0.2">
      <c r="B19" t="s">
        <v>18</v>
      </c>
      <c r="J19">
        <f>F1-C13</f>
        <v>2.4500000000000001E-2</v>
      </c>
      <c r="K19" t="s">
        <v>40</v>
      </c>
    </row>
    <row r="20" spans="1:11" x14ac:dyDescent="0.2">
      <c r="B20" s="3" t="s">
        <v>59</v>
      </c>
    </row>
    <row r="21" spans="1:11" x14ac:dyDescent="0.2">
      <c r="B21" s="3" t="s">
        <v>60</v>
      </c>
    </row>
    <row r="22" spans="1:11" x14ac:dyDescent="0.2">
      <c r="B22" s="3" t="s">
        <v>61</v>
      </c>
    </row>
    <row r="25" spans="1:11" x14ac:dyDescent="0.2">
      <c r="A25" t="s">
        <v>19</v>
      </c>
      <c r="B25">
        <v>3</v>
      </c>
      <c r="C25" t="s">
        <v>20</v>
      </c>
      <c r="F25">
        <v>0.06</v>
      </c>
      <c r="G25" t="s">
        <v>21</v>
      </c>
      <c r="H25" t="s">
        <v>22</v>
      </c>
      <c r="J25">
        <v>0.03</v>
      </c>
    </row>
    <row r="26" spans="1:11" x14ac:dyDescent="0.2">
      <c r="C26" t="s">
        <v>12</v>
      </c>
      <c r="D26">
        <v>8.0000000000000002E-3</v>
      </c>
    </row>
    <row r="29" spans="1:11" x14ac:dyDescent="0.2">
      <c r="B29" t="s">
        <v>2</v>
      </c>
    </row>
    <row r="30" spans="1:11" x14ac:dyDescent="0.2">
      <c r="B30" t="s">
        <v>3</v>
      </c>
      <c r="C30">
        <v>0</v>
      </c>
      <c r="D30">
        <v>1</v>
      </c>
      <c r="E30">
        <v>2</v>
      </c>
      <c r="F30">
        <v>3</v>
      </c>
    </row>
    <row r="31" spans="1:11" x14ac:dyDescent="0.2">
      <c r="B31" t="s">
        <v>8</v>
      </c>
      <c r="D31">
        <f>100*$F$25</f>
        <v>6</v>
      </c>
      <c r="E31">
        <f>100*$F$25</f>
        <v>6</v>
      </c>
      <c r="F31">
        <f>100*(1+$F$25)</f>
        <v>106</v>
      </c>
    </row>
    <row r="32" spans="1:11" x14ac:dyDescent="0.2">
      <c r="B32" t="s">
        <v>23</v>
      </c>
      <c r="D32">
        <f>EXP(-D30*$D$26)</f>
        <v>0.99203191483706066</v>
      </c>
      <c r="E32">
        <f t="shared" ref="E32:F32" si="3">EXP(-E30*$D$26)</f>
        <v>0.98412732005528514</v>
      </c>
      <c r="F32">
        <f t="shared" si="3"/>
        <v>0.97628570975790929</v>
      </c>
    </row>
    <row r="33" spans="1:15" x14ac:dyDescent="0.2">
      <c r="B33" s="1" t="s">
        <v>24</v>
      </c>
      <c r="C33" s="1"/>
      <c r="D33" s="1">
        <f>D31*D32</f>
        <v>5.9521914890223639</v>
      </c>
      <c r="E33" s="1">
        <f t="shared" ref="E33:F33" si="4">E31*E32</f>
        <v>5.9047639203317104</v>
      </c>
      <c r="F33" s="1">
        <f t="shared" si="4"/>
        <v>103.48628523433838</v>
      </c>
    </row>
    <row r="35" spans="1:15" x14ac:dyDescent="0.2">
      <c r="A35" t="s">
        <v>35</v>
      </c>
    </row>
    <row r="36" spans="1:15" x14ac:dyDescent="0.2">
      <c r="B36" t="s">
        <v>25</v>
      </c>
    </row>
    <row r="37" spans="1:15" x14ac:dyDescent="0.2">
      <c r="B37" t="s">
        <v>26</v>
      </c>
      <c r="J37" t="s">
        <v>27</v>
      </c>
    </row>
    <row r="38" spans="1:15" x14ac:dyDescent="0.2">
      <c r="J38" t="s">
        <v>28</v>
      </c>
      <c r="K38">
        <f>J25</f>
        <v>0.03</v>
      </c>
      <c r="L38" t="s">
        <v>37</v>
      </c>
    </row>
    <row r="39" spans="1:15" x14ac:dyDescent="0.2">
      <c r="J39" s="2" t="s">
        <v>29</v>
      </c>
      <c r="K39">
        <f>D26</f>
        <v>8.0000000000000002E-3</v>
      </c>
      <c r="L39" t="s">
        <v>38</v>
      </c>
    </row>
    <row r="40" spans="1:15" x14ac:dyDescent="0.2">
      <c r="J40" s="2" t="s">
        <v>30</v>
      </c>
      <c r="K40">
        <f>D26</f>
        <v>8.0000000000000002E-3</v>
      </c>
      <c r="L40" t="s">
        <v>39</v>
      </c>
    </row>
    <row r="41" spans="1:15" x14ac:dyDescent="0.2">
      <c r="J41" s="2" t="s">
        <v>36</v>
      </c>
      <c r="K41" s="1">
        <f>K38+K39+K40</f>
        <v>4.5999999999999999E-2</v>
      </c>
    </row>
    <row r="42" spans="1:15" x14ac:dyDescent="0.2">
      <c r="B42" t="s">
        <v>31</v>
      </c>
      <c r="D42">
        <f>EXP(-D30*$K$41)</f>
        <v>0.95504196219071469</v>
      </c>
      <c r="E42">
        <f t="shared" ref="E42:F42" si="5">EXP(-E30*$K$41)</f>
        <v>0.91210514954509037</v>
      </c>
      <c r="F42">
        <f t="shared" si="5"/>
        <v>0.87109869174579835</v>
      </c>
      <c r="L42" t="s">
        <v>56</v>
      </c>
    </row>
    <row r="43" spans="1:15" x14ac:dyDescent="0.2">
      <c r="B43" t="s">
        <v>7</v>
      </c>
      <c r="D43">
        <f>D31*D42</f>
        <v>5.7302517731442881</v>
      </c>
      <c r="E43">
        <f t="shared" ref="E43:F43" si="6">E31*E42</f>
        <v>5.472630897270542</v>
      </c>
      <c r="F43">
        <f t="shared" si="6"/>
        <v>92.336461325054628</v>
      </c>
      <c r="L43" t="s">
        <v>57</v>
      </c>
      <c r="O43" s="1">
        <f>K41-K39</f>
        <v>3.7999999999999999E-2</v>
      </c>
    </row>
    <row r="44" spans="1:15" x14ac:dyDescent="0.2">
      <c r="C44" s="1">
        <f>SUM(D43:F43)</f>
        <v>103.53934399546947</v>
      </c>
      <c r="L44" s="2" t="s">
        <v>58</v>
      </c>
      <c r="O44" s="1">
        <f>K38+K40</f>
        <v>3.7999999999999999E-2</v>
      </c>
    </row>
    <row r="47" spans="1:15" x14ac:dyDescent="0.2">
      <c r="A47" s="2" t="s">
        <v>32</v>
      </c>
    </row>
    <row r="48" spans="1:15" x14ac:dyDescent="0.2">
      <c r="A48" s="2"/>
    </row>
    <row r="49" spans="1:9" x14ac:dyDescent="0.2">
      <c r="B49" t="s">
        <v>34</v>
      </c>
    </row>
    <row r="50" spans="1:9" x14ac:dyDescent="0.2">
      <c r="B50" t="s">
        <v>33</v>
      </c>
      <c r="D50">
        <f>EXP(-D30*($K$38+$K$40))</f>
        <v>0.96271294089119952</v>
      </c>
      <c r="E50">
        <f t="shared" ref="E50:F50" si="7">EXP(-E30*($K$38+$K$40))</f>
        <v>0.92681620655938224</v>
      </c>
      <c r="F50">
        <f t="shared" si="7"/>
        <v>0.8922579558824083</v>
      </c>
    </row>
    <row r="51" spans="1:9" x14ac:dyDescent="0.2">
      <c r="B51" t="s">
        <v>7</v>
      </c>
      <c r="D51">
        <f>D33*D50</f>
        <v>5.7302517731442881</v>
      </c>
      <c r="E51">
        <f t="shared" ref="E51:F51" si="8">E33*E50</f>
        <v>5.472630897270542</v>
      </c>
      <c r="F51">
        <f t="shared" si="8"/>
        <v>92.336461325054614</v>
      </c>
    </row>
    <row r="52" spans="1:9" x14ac:dyDescent="0.2">
      <c r="C52" s="1">
        <f>SUM(D51:F51)</f>
        <v>103.53934399546944</v>
      </c>
    </row>
    <row r="57" spans="1:9" x14ac:dyDescent="0.2">
      <c r="A57" t="s">
        <v>41</v>
      </c>
    </row>
    <row r="58" spans="1:9" x14ac:dyDescent="0.2">
      <c r="B58" t="s">
        <v>42</v>
      </c>
      <c r="E58" t="s">
        <v>43</v>
      </c>
      <c r="G58">
        <v>0.04</v>
      </c>
      <c r="H58" t="s">
        <v>5</v>
      </c>
    </row>
    <row r="60" spans="1:9" x14ac:dyDescent="0.2">
      <c r="B60" t="s">
        <v>44</v>
      </c>
      <c r="C60" t="s">
        <v>45</v>
      </c>
      <c r="F60">
        <v>7.4999999999999997E-2</v>
      </c>
      <c r="H60">
        <f>LN((1+F60/2)^2)</f>
        <v>7.362794624543284E-2</v>
      </c>
    </row>
    <row r="61" spans="1:9" x14ac:dyDescent="0.2">
      <c r="H61" t="s">
        <v>46</v>
      </c>
      <c r="I61">
        <f>EXP(H60)</f>
        <v>1.0764062500000002</v>
      </c>
    </row>
    <row r="62" spans="1:9" x14ac:dyDescent="0.2">
      <c r="I62">
        <f>(1+F60/2)^2</f>
        <v>1.0764062500000002</v>
      </c>
    </row>
    <row r="64" spans="1:9" x14ac:dyDescent="0.2">
      <c r="B64" t="s">
        <v>10</v>
      </c>
      <c r="C64">
        <f>H60-G58</f>
        <v>3.362794624543284E-2</v>
      </c>
    </row>
    <row r="65" spans="2:8" x14ac:dyDescent="0.2">
      <c r="B65" t="s">
        <v>47</v>
      </c>
      <c r="C65">
        <f>0.5*C64</f>
        <v>1.681397312271642E-2</v>
      </c>
    </row>
    <row r="66" spans="2:8" x14ac:dyDescent="0.2">
      <c r="B66" t="s">
        <v>48</v>
      </c>
      <c r="C66">
        <f>C64-C65</f>
        <v>1.681397312271642E-2</v>
      </c>
    </row>
    <row r="67" spans="2:8" x14ac:dyDescent="0.2">
      <c r="B67" t="s">
        <v>62</v>
      </c>
    </row>
    <row r="68" spans="2:8" x14ac:dyDescent="0.2">
      <c r="B68" t="s">
        <v>49</v>
      </c>
    </row>
    <row r="69" spans="2:8" x14ac:dyDescent="0.2">
      <c r="B69" t="s">
        <v>50</v>
      </c>
      <c r="D69">
        <v>0.5</v>
      </c>
      <c r="E69">
        <v>1</v>
      </c>
      <c r="F69">
        <v>5</v>
      </c>
      <c r="G69">
        <v>2</v>
      </c>
    </row>
    <row r="70" spans="2:8" x14ac:dyDescent="0.2">
      <c r="B70" t="s">
        <v>51</v>
      </c>
      <c r="D70">
        <f>50*$F$60</f>
        <v>3.75</v>
      </c>
      <c r="E70">
        <f t="shared" ref="E70:F70" si="9">50*$F$60</f>
        <v>3.75</v>
      </c>
      <c r="F70">
        <f t="shared" si="9"/>
        <v>3.75</v>
      </c>
      <c r="G70">
        <f>100*(1+$F$60/2)</f>
        <v>103.75000000000001</v>
      </c>
    </row>
    <row r="71" spans="2:8" x14ac:dyDescent="0.2">
      <c r="B71" t="s">
        <v>53</v>
      </c>
      <c r="D71">
        <f>EXP(-$C$65*D69)</f>
        <v>0.99162825332726023</v>
      </c>
      <c r="E71">
        <f t="shared" ref="E71:G71" si="10">EXP(-$C$65*E69)</f>
        <v>0.98332659279687296</v>
      </c>
      <c r="F71">
        <f t="shared" si="10"/>
        <v>0.91936702171018447</v>
      </c>
      <c r="G71">
        <f t="shared" si="10"/>
        <v>0.96693118810150724</v>
      </c>
    </row>
    <row r="72" spans="2:8" x14ac:dyDescent="0.2">
      <c r="B72" t="s">
        <v>52</v>
      </c>
      <c r="D72" s="1">
        <f>D70*D71</f>
        <v>3.7186059499772259</v>
      </c>
      <c r="E72" s="1">
        <f t="shared" ref="E72:G72" si="11">E70*E71</f>
        <v>3.6874747229882736</v>
      </c>
      <c r="F72" s="1">
        <f t="shared" si="11"/>
        <v>3.4476263314131916</v>
      </c>
      <c r="G72" s="1">
        <f t="shared" si="11"/>
        <v>100.31911076553139</v>
      </c>
    </row>
    <row r="74" spans="2:8" x14ac:dyDescent="0.2">
      <c r="B74" t="s">
        <v>54</v>
      </c>
      <c r="H74" s="1">
        <f>H60-C65</f>
        <v>5.6813973122716424E-2</v>
      </c>
    </row>
    <row r="75" spans="2:8" x14ac:dyDescent="0.2">
      <c r="B75" s="2" t="s">
        <v>55</v>
      </c>
      <c r="H75" s="1">
        <f>G58+C66</f>
        <v>5.6813973122716424E-2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Key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2019-12-02T14:53:24Z</dcterms:created>
  <dcterms:modified xsi:type="dcterms:W3CDTF">2019-12-03T19:36:03Z</dcterms:modified>
</cp:coreProperties>
</file>