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Override PartName="/xl/theme/theme1.xml" ContentType="application/vnd.openxmlformats-officedocument.theme+xml"/>
  <Override PartName="/xl/charts/chart1.xml" ContentType="application/vnd.openxmlformats-officedocument.drawingml.chart+xml"/>
  <Default Extension="rels" ContentType="application/vnd.openxmlformats-package.relationship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drawings/drawing1.xml" ContentType="application/vnd.openxmlformats-officedocument.drawing+xml"/>
  <Default Extension="jpeg" ContentType="image/jpeg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5100" tabRatio="500"/>
  </bookViews>
  <sheets>
    <sheet name="Quiz 2" sheetId="1" r:id="rId1"/>
  </sheets>
  <calcPr calcId="130404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72" i="1"/>
  <c r="B72"/>
  <c r="E82"/>
  <c r="D82"/>
  <c r="C82"/>
  <c r="B82"/>
  <c r="M74"/>
  <c r="M71"/>
  <c r="L71"/>
  <c r="K71"/>
  <c r="E71"/>
  <c r="D71"/>
  <c r="C71"/>
  <c r="M70"/>
  <c r="L70"/>
  <c r="K70"/>
  <c r="E70"/>
  <c r="D70"/>
  <c r="C70"/>
  <c r="M69"/>
  <c r="L69"/>
  <c r="K69"/>
  <c r="E69"/>
  <c r="D69"/>
  <c r="C69"/>
  <c r="F59"/>
  <c r="E59"/>
  <c r="D59"/>
  <c r="C59"/>
  <c r="B59"/>
  <c r="P56"/>
  <c r="M54"/>
  <c r="Q53"/>
  <c r="P53"/>
  <c r="O53"/>
  <c r="N53"/>
  <c r="Q52"/>
  <c r="P52"/>
  <c r="O52"/>
  <c r="N52"/>
  <c r="Q51"/>
  <c r="P51"/>
  <c r="O51"/>
  <c r="N51"/>
  <c r="B49"/>
  <c r="F48"/>
  <c r="E48"/>
  <c r="D48"/>
  <c r="C48"/>
  <c r="F47"/>
  <c r="E47"/>
  <c r="D47"/>
  <c r="C47"/>
  <c r="F46"/>
  <c r="E46"/>
  <c r="D46"/>
  <c r="C46"/>
  <c r="F26"/>
  <c r="F25"/>
  <c r="F24"/>
  <c r="F23"/>
  <c r="D19"/>
  <c r="D18"/>
  <c r="D17"/>
  <c r="D16"/>
  <c r="D15"/>
  <c r="D14"/>
  <c r="D13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<sst xmlns="http://schemas.openxmlformats.org/spreadsheetml/2006/main" count="62" uniqueCount="38">
  <si>
    <t>This note is selling at a premium.  Therefore its yield to maturity is less than its coupon rate.</t>
    <phoneticPr fontId="2" type="noConversion"/>
  </si>
  <si>
    <t>This is for 2 reasons: Since we pay more than 100% of par, the coupon yield is less than 8%</t>
    <phoneticPr fontId="2" type="noConversion"/>
  </si>
  <si>
    <t xml:space="preserve">           </t>
    <phoneticPr fontId="2" type="noConversion"/>
  </si>
  <si>
    <t xml:space="preserve">         and, since the maturity value is par, the note's price will decline toward 100 as it approaches maturity.</t>
    <phoneticPr fontId="2" type="noConversion"/>
  </si>
  <si>
    <t>If you buy $10,000 par value on 2/15/19:</t>
    <phoneticPr fontId="2" type="noConversion"/>
  </si>
  <si>
    <t>Mat Date</t>
    <phoneticPr fontId="2" type="noConversion"/>
  </si>
  <si>
    <t>This note is selling at a discount.  Therefore its yield to maturity is higher than its coupon rate.</t>
    <phoneticPr fontId="2" type="noConversion"/>
  </si>
  <si>
    <t xml:space="preserve">The yield curve on February 15, 2019 is upward sloping.  This means that the cost of borowing for 4 years, for example, </t>
    <phoneticPr fontId="2" type="noConversion"/>
  </si>
  <si>
    <t xml:space="preserve">   In this case, the note is selling at a discount, so the cash outlay needed to buy $5,000 par value is less than $5,000.</t>
    <phoneticPr fontId="2" type="noConversion"/>
  </si>
  <si>
    <t xml:space="preserve">   is higher than the cost of borrowing for one year.  This shape of the yield curve is often referred to as normal.  This is because</t>
    <phoneticPr fontId="2" type="noConversion"/>
  </si>
  <si>
    <t xml:space="preserve">   the 4-year rate reflects the costs of borrowing for 1 year, 4 years in a row.  So the 4-year rate includes the average of </t>
    <phoneticPr fontId="2" type="noConversion"/>
  </si>
  <si>
    <t xml:space="preserve">   expected 1-year rates over that period plus a ``liquidity premium.''</t>
    <phoneticPr fontId="2" type="noConversion"/>
  </si>
  <si>
    <t xml:space="preserve">  a) Notice that the initial cost exceeds $10,000 because the note is selling at premium.  To buy $10,000 par you have to spend $10,778.88.</t>
    <phoneticPr fontId="2" type="noConversion"/>
  </si>
  <si>
    <t xml:space="preserve">  b) The par value pins down the amount you receive on the coupon payment dates, as well as the principal amount upon maturity.</t>
    <phoneticPr fontId="2" type="noConversion"/>
  </si>
  <si>
    <t xml:space="preserve">  c) Therefore you could also say $10,000 principal value interchangeably with $10,000 par value.</t>
    <phoneticPr fontId="2" type="noConversion"/>
  </si>
  <si>
    <t xml:space="preserve">         This decline in value means that our yield will be less than the coupon rate.</t>
    <phoneticPr fontId="2" type="noConversion"/>
  </si>
  <si>
    <t>T (Years)</t>
    <phoneticPr fontId="2" type="noConversion"/>
  </si>
  <si>
    <t>1) The 1, 2, 3, and 4- year cc spot rates are highlighted in bold above.</t>
    <phoneticPr fontId="2" type="noConversion"/>
  </si>
  <si>
    <t>Plotting these 4 points on a yield curve:</t>
    <phoneticPr fontId="2" type="noConversion"/>
  </si>
  <si>
    <t>3) 5/15/20 2.5% Note</t>
    <phoneticPr fontId="2" type="noConversion"/>
  </si>
  <si>
    <t>This is for 2 reasons: Since we pay less than 100% of par, the ``coupon yield'' exceeds the bond's coupon rate;</t>
    <phoneticPr fontId="2" type="noConversion"/>
  </si>
  <si>
    <t xml:space="preserve">         and, since the maturity value is par, the note's price will increase toward 100 as it approaches maturity.</t>
    <phoneticPr fontId="2" type="noConversion"/>
  </si>
  <si>
    <t xml:space="preserve">      This increase in value will increase our yield.</t>
    <phoneticPr fontId="2" type="noConversion"/>
  </si>
  <si>
    <t>If you buy $5,000 par value on 2/15/19:</t>
    <phoneticPr fontId="2" type="noConversion"/>
  </si>
  <si>
    <t>df (@ ytm):</t>
    <phoneticPr fontId="2" type="noConversion"/>
  </si>
  <si>
    <t>Proposed ytm:</t>
    <phoneticPr fontId="2" type="noConversion"/>
  </si>
  <si>
    <t>Criterion function:</t>
    <phoneticPr fontId="2" type="noConversion"/>
  </si>
  <si>
    <t>STRIPS Quotes:</t>
    <phoneticPr fontId="2" type="noConversion"/>
  </si>
  <si>
    <t>cc yld</t>
    <phoneticPr fontId="2" type="noConversion"/>
  </si>
  <si>
    <t>Price</t>
    <phoneticPr fontId="2" type="noConversion"/>
  </si>
  <si>
    <t>Today:</t>
    <phoneticPr fontId="2" type="noConversion"/>
  </si>
  <si>
    <t>1) 2/15/21 8% Note:</t>
    <phoneticPr fontId="2" type="noConversion"/>
  </si>
  <si>
    <t>Cash Flow Time line:</t>
    <phoneticPr fontId="2" type="noConversion"/>
  </si>
  <si>
    <t>Time (Years):</t>
    <phoneticPr fontId="2" type="noConversion"/>
  </si>
  <si>
    <t>Date:</t>
    <phoneticPr fontId="2" type="noConversion"/>
  </si>
  <si>
    <t>df:</t>
    <phoneticPr fontId="2" type="noConversion"/>
  </si>
  <si>
    <t>Cash Flow:</t>
    <phoneticPr fontId="2" type="noConversion"/>
  </si>
  <si>
    <t>PV:</t>
    <phoneticPr fontId="2" type="noConversion"/>
  </si>
</sst>
</file>

<file path=xl/styles.xml><?xml version="1.0" encoding="utf-8"?>
<styleSheet xmlns="http://schemas.openxmlformats.org/spreadsheetml/2006/main">
  <numFmts count="1">
    <numFmt numFmtId="164" formatCode="0.0000"/>
  </numFmts>
  <fonts count="3">
    <font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64" fontId="0" fillId="0" borderId="0" xfId="0" applyNumberFormat="1"/>
    <xf numFmtId="14" fontId="0" fillId="0" borderId="0" xfId="0" applyNumberFormat="1"/>
    <xf numFmtId="2" fontId="0" fillId="0" borderId="0" xfId="0" applyNumberFormat="1"/>
    <xf numFmtId="164" fontId="1" fillId="0" borderId="0" xfId="0" applyNumberFormat="1" applyFont="1"/>
    <xf numFmtId="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Yield Curve on Feb 15, 2019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201617891513561"/>
          <c:y val="0.0740740740740741"/>
          <c:w val="0.648396106736658"/>
          <c:h val="0.799648950131234"/>
        </c:manualLayout>
      </c:layout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'Quiz 2'!$E$23:$E$26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xVal>
          <c:yVal>
            <c:numRef>
              <c:f>'Quiz 2'!$F$23:$F$26</c:f>
              <c:numCache>
                <c:formatCode>0.0000</c:formatCode>
                <c:ptCount val="4"/>
                <c:pt idx="0">
                  <c:v>0.0339705195711533</c:v>
                </c:pt>
                <c:pt idx="1">
                  <c:v>0.038980770734856</c:v>
                </c:pt>
                <c:pt idx="2">
                  <c:v>0.0409863024668159</c:v>
                </c:pt>
                <c:pt idx="3">
                  <c:v>0.0419863477123619</c:v>
                </c:pt>
              </c:numCache>
            </c:numRef>
          </c:yVal>
          <c:smooth val="1"/>
        </c:ser>
        <c:axId val="603897624"/>
        <c:axId val="603887896"/>
      </c:scatterChart>
      <c:valAx>
        <c:axId val="6038976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Term to Maturity (Years)</a:t>
                </a:r>
              </a:p>
            </c:rich>
          </c:tx>
          <c:layout/>
        </c:title>
        <c:numFmt formatCode="General" sourceLinked="1"/>
        <c:tickLblPos val="nextTo"/>
        <c:crossAx val="603887896"/>
        <c:crosses val="autoZero"/>
        <c:crossBetween val="midCat"/>
      </c:valAx>
      <c:valAx>
        <c:axId val="6038878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Yield to Maturity</a:t>
                </a:r>
              </a:p>
            </c:rich>
          </c:tx>
          <c:layout/>
        </c:title>
        <c:numFmt formatCode="0.0000" sourceLinked="1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03897624"/>
        <c:crosses val="autoZero"/>
        <c:crossBetween val="midCat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431800</xdr:colOff>
      <xdr:row>11</xdr:row>
      <xdr:rowOff>127000</xdr:rowOff>
    </xdr:from>
    <xdr:to>
      <xdr:col>15</xdr:col>
      <xdr:colOff>546100</xdr:colOff>
      <xdr:row>41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Q83"/>
  <sheetViews>
    <sheetView tabSelected="1" workbookViewId="0">
      <selection activeCell="J73" sqref="J73"/>
    </sheetView>
  </sheetViews>
  <sheetFormatPr baseColWidth="10" defaultRowHeight="13"/>
  <sheetData>
    <row r="1" spans="1:8">
      <c r="A1" t="s">
        <v>30</v>
      </c>
      <c r="B1" s="3">
        <v>42049</v>
      </c>
    </row>
    <row r="2" spans="1:8">
      <c r="A2" t="s">
        <v>27</v>
      </c>
    </row>
    <row r="3" spans="1:8">
      <c r="A3" t="s">
        <v>5</v>
      </c>
      <c r="B3" t="s">
        <v>16</v>
      </c>
      <c r="C3" t="s">
        <v>29</v>
      </c>
      <c r="D3" t="s">
        <v>28</v>
      </c>
    </row>
    <row r="4" spans="1:8">
      <c r="A4" s="3">
        <v>42138</v>
      </c>
      <c r="B4" s="4">
        <v>0.25</v>
      </c>
      <c r="C4" s="1">
        <v>99.25</v>
      </c>
      <c r="D4" s="2">
        <f>LN(100/C4)/B4</f>
        <v>3.0113065683166351E-2</v>
      </c>
    </row>
    <row r="5" spans="1:8">
      <c r="A5" s="3">
        <v>42230</v>
      </c>
      <c r="B5" s="4">
        <v>0.5</v>
      </c>
      <c r="C5" s="1">
        <v>98.46</v>
      </c>
      <c r="D5" s="2">
        <f t="shared" ref="D5:D19" si="0">LN(100/C5)/B5</f>
        <v>3.1039623316073944E-2</v>
      </c>
    </row>
    <row r="6" spans="1:8">
      <c r="A6" s="3">
        <v>42322</v>
      </c>
      <c r="B6" s="4">
        <v>0.75</v>
      </c>
      <c r="C6" s="1">
        <v>97.63</v>
      </c>
      <c r="D6" s="2">
        <f t="shared" si="0"/>
        <v>3.1980483667348285E-2</v>
      </c>
    </row>
    <row r="7" spans="1:8">
      <c r="A7" s="3">
        <v>42414</v>
      </c>
      <c r="B7" s="4">
        <v>1</v>
      </c>
      <c r="C7" s="1">
        <v>96.66</v>
      </c>
      <c r="D7" s="5">
        <f t="shared" si="0"/>
        <v>3.3970519571153303E-2</v>
      </c>
    </row>
    <row r="8" spans="1:8">
      <c r="A8" s="3">
        <v>42504</v>
      </c>
      <c r="B8" s="4">
        <v>1.25</v>
      </c>
      <c r="C8" s="1">
        <v>95.6</v>
      </c>
      <c r="D8" s="2">
        <f t="shared" si="0"/>
        <v>3.5997892744588575E-2</v>
      </c>
      <c r="H8" t="s">
        <v>7</v>
      </c>
    </row>
    <row r="9" spans="1:8">
      <c r="A9" s="3">
        <v>42596</v>
      </c>
      <c r="B9" s="4">
        <v>1.5</v>
      </c>
      <c r="C9" s="1">
        <v>94.6</v>
      </c>
      <c r="D9" s="2">
        <f t="shared" si="0"/>
        <v>3.7008473286839171E-2</v>
      </c>
      <c r="H9" t="s">
        <v>9</v>
      </c>
    </row>
    <row r="10" spans="1:8">
      <c r="A10" s="3">
        <v>42688</v>
      </c>
      <c r="B10" s="4">
        <v>1.75</v>
      </c>
      <c r="C10" s="1">
        <v>93.57</v>
      </c>
      <c r="D10" s="2">
        <f t="shared" si="0"/>
        <v>3.7977352400154187E-2</v>
      </c>
      <c r="H10" t="s">
        <v>10</v>
      </c>
    </row>
    <row r="11" spans="1:8">
      <c r="A11" s="3">
        <v>42780</v>
      </c>
      <c r="B11" s="4">
        <v>2</v>
      </c>
      <c r="C11" s="1">
        <v>92.5</v>
      </c>
      <c r="D11" s="5">
        <f t="shared" si="0"/>
        <v>3.8980770734855959E-2</v>
      </c>
      <c r="H11" t="s">
        <v>11</v>
      </c>
    </row>
    <row r="12" spans="1:8">
      <c r="A12" s="3">
        <v>42869</v>
      </c>
      <c r="B12" s="4">
        <v>2.25</v>
      </c>
      <c r="C12" s="1">
        <v>91.5</v>
      </c>
      <c r="D12" s="2">
        <f t="shared" si="0"/>
        <v>3.9480539425162588E-2</v>
      </c>
    </row>
    <row r="13" spans="1:8">
      <c r="A13" s="3">
        <v>42961</v>
      </c>
      <c r="B13" s="4">
        <v>2.5</v>
      </c>
      <c r="C13" s="1">
        <v>90.48</v>
      </c>
      <c r="D13" s="2">
        <f t="shared" si="0"/>
        <v>4.0016541672090553E-2</v>
      </c>
    </row>
    <row r="14" spans="1:8">
      <c r="A14" s="3">
        <v>43053</v>
      </c>
      <c r="B14" s="4">
        <v>2.75</v>
      </c>
      <c r="C14" s="1">
        <v>89.46</v>
      </c>
      <c r="D14" s="2">
        <f t="shared" si="0"/>
        <v>4.0501304721232485E-2</v>
      </c>
    </row>
    <row r="15" spans="1:8">
      <c r="A15" s="3">
        <v>43145</v>
      </c>
      <c r="B15" s="4">
        <v>3</v>
      </c>
      <c r="C15" s="1">
        <v>88.43</v>
      </c>
      <c r="D15" s="5">
        <f t="shared" si="0"/>
        <v>4.0986302466815859E-2</v>
      </c>
    </row>
    <row r="16" spans="1:8">
      <c r="A16" s="3">
        <v>43234</v>
      </c>
      <c r="B16" s="4">
        <v>3.25</v>
      </c>
      <c r="C16" s="1">
        <v>87.38</v>
      </c>
      <c r="D16" s="2">
        <f t="shared" si="0"/>
        <v>4.1508849989169747E-2</v>
      </c>
    </row>
    <row r="17" spans="1:6">
      <c r="A17" s="3">
        <v>43326</v>
      </c>
      <c r="B17" s="4">
        <v>3.5</v>
      </c>
      <c r="C17" s="1">
        <v>86.33</v>
      </c>
      <c r="D17" s="2">
        <f t="shared" si="0"/>
        <v>4.1998006783045716E-2</v>
      </c>
    </row>
    <row r="18" spans="1:6">
      <c r="A18" s="3">
        <v>43418</v>
      </c>
      <c r="B18" s="4">
        <v>3.75</v>
      </c>
      <c r="C18" s="1">
        <v>85.43</v>
      </c>
      <c r="D18" s="2">
        <f t="shared" si="0"/>
        <v>4.199276235321709E-2</v>
      </c>
    </row>
    <row r="19" spans="1:6">
      <c r="A19" s="3">
        <v>43510</v>
      </c>
      <c r="B19" s="4">
        <v>4</v>
      </c>
      <c r="C19" s="1">
        <v>84.54</v>
      </c>
      <c r="D19" s="5">
        <f t="shared" si="0"/>
        <v>4.1986347712361864E-2</v>
      </c>
    </row>
    <row r="22" spans="1:6">
      <c r="A22" t="s">
        <v>17</v>
      </c>
    </row>
    <row r="23" spans="1:6">
      <c r="B23" t="s">
        <v>18</v>
      </c>
      <c r="E23">
        <v>1</v>
      </c>
      <c r="F23" s="2">
        <f>D7</f>
        <v>3.3970519571153303E-2</v>
      </c>
    </row>
    <row r="24" spans="1:6">
      <c r="E24">
        <v>2</v>
      </c>
      <c r="F24" s="2">
        <f>D11</f>
        <v>3.8980770734855959E-2</v>
      </c>
    </row>
    <row r="25" spans="1:6">
      <c r="E25">
        <v>3</v>
      </c>
      <c r="F25" s="2">
        <f>D15</f>
        <v>4.0986302466815859E-2</v>
      </c>
    </row>
    <row r="26" spans="1:6">
      <c r="E26">
        <v>4</v>
      </c>
      <c r="F26" s="2">
        <f>D19</f>
        <v>4.1986347712361864E-2</v>
      </c>
    </row>
    <row r="42" spans="1:16">
      <c r="A42" t="s">
        <v>31</v>
      </c>
      <c r="C42">
        <v>0.08</v>
      </c>
    </row>
    <row r="43" spans="1:16">
      <c r="A43" t="s">
        <v>32</v>
      </c>
    </row>
    <row r="44" spans="1:16">
      <c r="A44" t="s">
        <v>34</v>
      </c>
      <c r="B44" s="3">
        <v>42049</v>
      </c>
      <c r="C44" s="3">
        <v>42230</v>
      </c>
      <c r="D44" s="3">
        <v>42414</v>
      </c>
      <c r="E44" s="3">
        <v>42596</v>
      </c>
      <c r="F44" s="3">
        <v>42780</v>
      </c>
    </row>
    <row r="45" spans="1:16">
      <c r="A45" t="s">
        <v>33</v>
      </c>
      <c r="B45">
        <v>0</v>
      </c>
      <c r="C45">
        <v>0.5</v>
      </c>
      <c r="D45">
        <v>1</v>
      </c>
      <c r="E45">
        <v>1.5</v>
      </c>
      <c r="F45">
        <v>2</v>
      </c>
    </row>
    <row r="46" spans="1:16">
      <c r="A46" t="s">
        <v>36</v>
      </c>
      <c r="C46">
        <f>50*$C$42</f>
        <v>4</v>
      </c>
      <c r="D46">
        <f t="shared" ref="D46:E46" si="1">50*$C$42</f>
        <v>4</v>
      </c>
      <c r="E46">
        <f t="shared" si="1"/>
        <v>4</v>
      </c>
      <c r="F46">
        <f>100*(1+0.5*C42)</f>
        <v>104</v>
      </c>
    </row>
    <row r="47" spans="1:16">
      <c r="A47" t="s">
        <v>35</v>
      </c>
      <c r="C47">
        <f>C5/100</f>
        <v>0.98459999999999992</v>
      </c>
      <c r="D47">
        <f>C7/100</f>
        <v>0.96660000000000001</v>
      </c>
      <c r="E47">
        <f>C9/100</f>
        <v>0.94599999999999995</v>
      </c>
      <c r="F47">
        <f>C11/100</f>
        <v>0.92500000000000004</v>
      </c>
      <c r="N47" t="s">
        <v>25</v>
      </c>
      <c r="P47">
        <v>0.03</v>
      </c>
    </row>
    <row r="48" spans="1:16">
      <c r="A48" t="s">
        <v>37</v>
      </c>
      <c r="C48">
        <f>C46*C47</f>
        <v>3.9383999999999997</v>
      </c>
      <c r="D48">
        <f t="shared" ref="D48:F48" si="2">D46*D47</f>
        <v>3.8664000000000001</v>
      </c>
      <c r="E48">
        <f t="shared" si="2"/>
        <v>3.7839999999999998</v>
      </c>
      <c r="F48">
        <f t="shared" si="2"/>
        <v>96.2</v>
      </c>
    </row>
    <row r="49" spans="1:17">
      <c r="B49">
        <f>SUM(C48:F48)</f>
        <v>107.78880000000001</v>
      </c>
      <c r="L49" t="s">
        <v>34</v>
      </c>
      <c r="M49" s="3">
        <v>42049</v>
      </c>
      <c r="N49" s="3">
        <v>42230</v>
      </c>
      <c r="O49" s="3">
        <v>42414</v>
      </c>
      <c r="P49" s="3">
        <v>42596</v>
      </c>
      <c r="Q49" s="3">
        <v>42780</v>
      </c>
    </row>
    <row r="50" spans="1:17">
      <c r="L50" t="s">
        <v>33</v>
      </c>
      <c r="M50">
        <v>0</v>
      </c>
      <c r="N50">
        <v>0.5</v>
      </c>
      <c r="O50">
        <v>1</v>
      </c>
      <c r="P50">
        <v>1.5</v>
      </c>
      <c r="Q50">
        <v>2</v>
      </c>
    </row>
    <row r="51" spans="1:17">
      <c r="A51" t="s">
        <v>0</v>
      </c>
      <c r="L51" t="s">
        <v>36</v>
      </c>
      <c r="N51">
        <f>50*C42</f>
        <v>4</v>
      </c>
      <c r="O51">
        <f>50*C42</f>
        <v>4</v>
      </c>
      <c r="P51">
        <f>50*C42</f>
        <v>4</v>
      </c>
      <c r="Q51">
        <f>100*(1+0.5*C42)</f>
        <v>104</v>
      </c>
    </row>
    <row r="52" spans="1:17">
      <c r="B52" t="s">
        <v>1</v>
      </c>
      <c r="L52" t="s">
        <v>24</v>
      </c>
      <c r="N52">
        <f>EXP(-N50*$M$65)</f>
        <v>0.98511193960306265</v>
      </c>
      <c r="O52">
        <f t="shared" ref="O52:P52" si="3">EXP(-O50*$M$65)</f>
        <v>0.97044553354850815</v>
      </c>
      <c r="P52">
        <f t="shared" si="3"/>
        <v>0.95599748183309996</v>
      </c>
      <c r="Q52">
        <f t="shared" ref="Q52" si="4">EXP(-Q50*$M$65)</f>
        <v>0.94176453358424872</v>
      </c>
    </row>
    <row r="53" spans="1:17">
      <c r="B53" t="s">
        <v>2</v>
      </c>
      <c r="C53" t="s">
        <v>3</v>
      </c>
      <c r="L53" t="s">
        <v>37</v>
      </c>
      <c r="N53">
        <f>N51*N52</f>
        <v>3.9404477584122506</v>
      </c>
      <c r="O53">
        <f t="shared" ref="O53" si="5">O51*O52</f>
        <v>3.8817821341940326</v>
      </c>
      <c r="P53">
        <f t="shared" ref="P53:Q53" si="6">P51*P52</f>
        <v>3.8239899273323998</v>
      </c>
      <c r="Q53">
        <f t="shared" si="6"/>
        <v>97.943511492761871</v>
      </c>
    </row>
    <row r="54" spans="1:17">
      <c r="C54" t="s">
        <v>15</v>
      </c>
      <c r="M54">
        <f>SUM(O53:Q53)</f>
        <v>105.6492835542883</v>
      </c>
    </row>
    <row r="56" spans="1:17">
      <c r="A56" t="s">
        <v>4</v>
      </c>
      <c r="D56">
        <v>10000</v>
      </c>
      <c r="N56" t="s">
        <v>26</v>
      </c>
      <c r="P56">
        <f>(M54-B49)^2</f>
        <v>4.577530621470852</v>
      </c>
    </row>
    <row r="57" spans="1:17">
      <c r="A57" t="s">
        <v>34</v>
      </c>
      <c r="B57" s="3">
        <v>42049</v>
      </c>
      <c r="C57" s="3">
        <v>42230</v>
      </c>
      <c r="D57" s="3">
        <v>42414</v>
      </c>
      <c r="E57" s="3">
        <v>42596</v>
      </c>
      <c r="F57" s="3">
        <v>42780</v>
      </c>
    </row>
    <row r="58" spans="1:17">
      <c r="A58" t="s">
        <v>33</v>
      </c>
      <c r="B58">
        <v>0</v>
      </c>
      <c r="C58">
        <v>0.5</v>
      </c>
      <c r="D58">
        <v>1</v>
      </c>
      <c r="E58">
        <v>1.5</v>
      </c>
      <c r="F58">
        <v>2</v>
      </c>
    </row>
    <row r="59" spans="1:17">
      <c r="A59" t="s">
        <v>36</v>
      </c>
      <c r="B59" s="6">
        <f>-10000*B49/100</f>
        <v>-10778.88</v>
      </c>
      <c r="C59">
        <f>50*$C$42*10000/100</f>
        <v>400</v>
      </c>
      <c r="D59">
        <f>50*$C$42*10000/100</f>
        <v>400</v>
      </c>
      <c r="E59">
        <f>50*$C$42/100*10000</f>
        <v>400</v>
      </c>
      <c r="F59">
        <f>100*(1+0.5*C42)/100*10000</f>
        <v>10400</v>
      </c>
    </row>
    <row r="60" spans="1:17">
      <c r="A60" t="s">
        <v>12</v>
      </c>
    </row>
    <row r="61" spans="1:17">
      <c r="A61" t="s">
        <v>13</v>
      </c>
    </row>
    <row r="62" spans="1:17">
      <c r="A62" t="s">
        <v>14</v>
      </c>
    </row>
    <row r="65" spans="1:13">
      <c r="A65" t="s">
        <v>19</v>
      </c>
      <c r="C65">
        <v>2.5000000000000001E-2</v>
      </c>
      <c r="K65" t="s">
        <v>25</v>
      </c>
      <c r="M65">
        <v>0.03</v>
      </c>
    </row>
    <row r="66" spans="1:13">
      <c r="A66" t="s">
        <v>32</v>
      </c>
    </row>
    <row r="67" spans="1:13">
      <c r="A67" t="s">
        <v>34</v>
      </c>
      <c r="B67" s="3">
        <v>42049</v>
      </c>
      <c r="C67" s="3">
        <v>42138</v>
      </c>
      <c r="D67" s="3">
        <v>42322</v>
      </c>
      <c r="E67" s="3">
        <v>42504</v>
      </c>
      <c r="F67" s="3"/>
      <c r="I67" t="s">
        <v>34</v>
      </c>
      <c r="J67" s="3">
        <v>42049</v>
      </c>
      <c r="K67" s="3">
        <v>42138</v>
      </c>
      <c r="L67" s="3">
        <v>42322</v>
      </c>
      <c r="M67" s="3">
        <v>42504</v>
      </c>
    </row>
    <row r="68" spans="1:13">
      <c r="A68" t="s">
        <v>33</v>
      </c>
      <c r="B68">
        <v>0</v>
      </c>
      <c r="C68">
        <v>0.25</v>
      </c>
      <c r="D68">
        <v>0.75</v>
      </c>
      <c r="E68">
        <v>1.25</v>
      </c>
      <c r="I68" t="s">
        <v>33</v>
      </c>
      <c r="J68">
        <v>0</v>
      </c>
      <c r="K68">
        <v>0.25</v>
      </c>
      <c r="L68">
        <v>0.75</v>
      </c>
      <c r="M68">
        <v>1.25</v>
      </c>
    </row>
    <row r="69" spans="1:13">
      <c r="A69" t="s">
        <v>36</v>
      </c>
      <c r="C69">
        <f>50*C65</f>
        <v>1.25</v>
      </c>
      <c r="D69">
        <f>50*C65</f>
        <v>1.25</v>
      </c>
      <c r="E69">
        <f>100*(1+0.5*C65)</f>
        <v>101.25</v>
      </c>
      <c r="I69" t="s">
        <v>36</v>
      </c>
      <c r="K69">
        <f>50*C65</f>
        <v>1.25</v>
      </c>
      <c r="L69">
        <f>50*C65</f>
        <v>1.25</v>
      </c>
      <c r="M69">
        <f>100*(1+0.5*C65)</f>
        <v>101.25</v>
      </c>
    </row>
    <row r="70" spans="1:13">
      <c r="A70" t="s">
        <v>35</v>
      </c>
      <c r="C70">
        <f>C4/100</f>
        <v>0.99250000000000005</v>
      </c>
      <c r="D70">
        <f>C6/100</f>
        <v>0.97629999999999995</v>
      </c>
      <c r="E70">
        <f>C8/100</f>
        <v>0.95599999999999996</v>
      </c>
      <c r="I70" t="s">
        <v>24</v>
      </c>
      <c r="K70">
        <f>EXP(-K68*$M$65)</f>
        <v>0.99252805481913842</v>
      </c>
      <c r="L70">
        <f t="shared" ref="L70:M70" si="7">EXP(-L68*$M$65)</f>
        <v>0.97775123719333634</v>
      </c>
      <c r="M70">
        <f t="shared" si="7"/>
        <v>0.96319441772082182</v>
      </c>
    </row>
    <row r="71" spans="1:13">
      <c r="A71" t="s">
        <v>37</v>
      </c>
      <c r="C71">
        <f>C69*C70</f>
        <v>1.2406250000000001</v>
      </c>
      <c r="D71">
        <f t="shared" ref="D71:E71" si="8">D69*D70</f>
        <v>1.220375</v>
      </c>
      <c r="E71">
        <f t="shared" si="8"/>
        <v>96.795000000000002</v>
      </c>
      <c r="I71" t="s">
        <v>37</v>
      </c>
      <c r="K71">
        <f>K69*K70</f>
        <v>1.2406600685239231</v>
      </c>
      <c r="L71">
        <f t="shared" ref="L71" si="9">L69*L70</f>
        <v>1.2221890464916705</v>
      </c>
      <c r="M71">
        <f t="shared" ref="M71" si="10">M69*M70</f>
        <v>97.523434794233211</v>
      </c>
    </row>
    <row r="72" spans="1:13">
      <c r="B72">
        <f>SUM(C71:E71)</f>
        <v>99.256</v>
      </c>
      <c r="J72">
        <f>SUM(K71:M71)</f>
        <v>99.986283909248812</v>
      </c>
    </row>
    <row r="74" spans="1:13">
      <c r="A74" t="s">
        <v>6</v>
      </c>
      <c r="K74" t="s">
        <v>26</v>
      </c>
      <c r="M74">
        <f>(J72-B72)^2</f>
        <v>0.53331458810772614</v>
      </c>
    </row>
    <row r="75" spans="1:13">
      <c r="B75" t="s">
        <v>20</v>
      </c>
    </row>
    <row r="76" spans="1:13">
      <c r="B76" t="s">
        <v>2</v>
      </c>
      <c r="C76" t="s">
        <v>21</v>
      </c>
    </row>
    <row r="77" spans="1:13">
      <c r="C77" t="s">
        <v>22</v>
      </c>
    </row>
    <row r="79" spans="1:13">
      <c r="A79" t="s">
        <v>23</v>
      </c>
      <c r="D79">
        <v>5000</v>
      </c>
    </row>
    <row r="80" spans="1:13">
      <c r="A80" t="s">
        <v>34</v>
      </c>
      <c r="B80" s="3">
        <v>42049</v>
      </c>
      <c r="C80" s="3">
        <v>42138</v>
      </c>
      <c r="D80" s="3">
        <v>42322</v>
      </c>
      <c r="E80" s="3">
        <v>42504</v>
      </c>
      <c r="F80" s="3"/>
    </row>
    <row r="81" spans="1:5">
      <c r="A81" t="s">
        <v>33</v>
      </c>
      <c r="B81">
        <v>0</v>
      </c>
      <c r="C81">
        <v>0.25</v>
      </c>
      <c r="D81">
        <v>1</v>
      </c>
      <c r="E81">
        <v>1.25</v>
      </c>
    </row>
    <row r="82" spans="1:5">
      <c r="A82" t="s">
        <v>36</v>
      </c>
      <c r="B82" s="7">
        <f>-D79*B72/100</f>
        <v>-4962.8</v>
      </c>
      <c r="C82" s="7">
        <f>50*C65*D79/100</f>
        <v>62.5</v>
      </c>
      <c r="D82" s="7">
        <f>50*C65*D79/100</f>
        <v>62.5</v>
      </c>
      <c r="E82" s="7">
        <f>D79*(1+0.5*C65)</f>
        <v>5062.5</v>
      </c>
    </row>
    <row r="83" spans="1:5">
      <c r="A83" t="s">
        <v>8</v>
      </c>
    </row>
  </sheetData>
  <phoneticPr fontId="2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Quiz 2</vt:lpstr>
    </vt:vector>
  </TitlesOfParts>
  <Company>University of Arizona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Lamoureux</dc:creator>
  <cp:lastModifiedBy>Chris Lamoureux</cp:lastModifiedBy>
  <dcterms:created xsi:type="dcterms:W3CDTF">2018-10-25T22:52:35Z</dcterms:created>
  <dcterms:modified xsi:type="dcterms:W3CDTF">2018-10-30T17:36:33Z</dcterms:modified>
</cp:coreProperties>
</file>